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300" yWindow="108" windowWidth="14292" windowHeight="8028"/>
  </bookViews>
  <sheets>
    <sheet name="Example" sheetId="1" r:id="rId1"/>
    <sheet name="Data" sheetId="3" r:id="rId2"/>
  </sheets>
  <definedNames>
    <definedName name="_xlnm.Print_Area" localSheetId="0">Example!$C$1:$I$98</definedName>
  </definedNames>
  <calcPr calcId="145621"/>
</workbook>
</file>

<file path=xl/calcChain.xml><?xml version="1.0" encoding="utf-8"?>
<calcChain xmlns="http://schemas.openxmlformats.org/spreadsheetml/2006/main">
  <c r="E87" i="1" l="1"/>
  <c r="G86" i="1"/>
  <c r="E80" i="1" l="1"/>
  <c r="G79" i="1"/>
  <c r="E78" i="1"/>
  <c r="G77" i="1"/>
  <c r="E9" i="3"/>
  <c r="E11" i="3" s="1"/>
  <c r="G29" i="1"/>
  <c r="E30" i="1"/>
  <c r="E71" i="1"/>
  <c r="H14" i="1"/>
  <c r="G52" i="1"/>
  <c r="E93" i="1"/>
  <c r="E53" i="1"/>
  <c r="H53" i="1" s="1"/>
  <c r="E36" i="3"/>
  <c r="E65" i="1" s="1"/>
  <c r="E34" i="3"/>
  <c r="E35" i="3"/>
  <c r="E44" i="1"/>
  <c r="G43" i="1"/>
  <c r="E23" i="3"/>
  <c r="G13" i="1"/>
  <c r="E14" i="1"/>
  <c r="G70" i="1"/>
  <c r="E12" i="3" l="1"/>
  <c r="E21" i="1"/>
  <c r="H21" i="1" s="1"/>
  <c r="G20" i="1"/>
  <c r="E24" i="3"/>
  <c r="E25" i="3" s="1"/>
  <c r="E37" i="1"/>
  <c r="G36" i="1"/>
  <c r="G64" i="1"/>
  <c r="E10" i="3"/>
</calcChain>
</file>

<file path=xl/sharedStrings.xml><?xml version="1.0" encoding="utf-8"?>
<sst xmlns="http://schemas.openxmlformats.org/spreadsheetml/2006/main" count="220" uniqueCount="122">
  <si>
    <t>=</t>
  </si>
  <si>
    <t>Length</t>
  </si>
  <si>
    <t>Area</t>
  </si>
  <si>
    <t>Weight</t>
  </si>
  <si>
    <t>Liquid Volume</t>
  </si>
  <si>
    <t>Dry Volume</t>
  </si>
  <si>
    <t>cubic yards</t>
  </si>
  <si>
    <t>cubic meters</t>
  </si>
  <si>
    <t>Crop Yields</t>
  </si>
  <si>
    <t>Commodity</t>
  </si>
  <si>
    <t>lbs/bushel</t>
  </si>
  <si>
    <t>Barley</t>
  </si>
  <si>
    <t>Beans, dry</t>
  </si>
  <si>
    <t>Beans, lima</t>
  </si>
  <si>
    <t>Beans, snap</t>
  </si>
  <si>
    <t>Clover seed</t>
  </si>
  <si>
    <t>Corn, ear</t>
  </si>
  <si>
    <t>Corn, shelled</t>
  </si>
  <si>
    <t>Cottonseed</t>
  </si>
  <si>
    <t>Flaxseed</t>
  </si>
  <si>
    <t>Lentils</t>
  </si>
  <si>
    <t>Millet</t>
  </si>
  <si>
    <t>Milo</t>
  </si>
  <si>
    <t>Mustard seed</t>
  </si>
  <si>
    <t>Oats</t>
  </si>
  <si>
    <t>Orchard grass seed</t>
  </si>
  <si>
    <t>Peas, dry</t>
  </si>
  <si>
    <t>Rice, rough</t>
  </si>
  <si>
    <t>Rye</t>
  </si>
  <si>
    <t>Soybeans</t>
  </si>
  <si>
    <t>Sudangrass seed</t>
  </si>
  <si>
    <t>Timothy seed</t>
  </si>
  <si>
    <t>Wheat</t>
  </si>
  <si>
    <t>Alfalfa seed</t>
  </si>
  <si>
    <t>Sorghum</t>
  </si>
  <si>
    <t>kilograms per hectare</t>
  </si>
  <si>
    <t>Prices</t>
  </si>
  <si>
    <t>$ per bushel</t>
  </si>
  <si>
    <t>foreign $ / kilogram</t>
  </si>
  <si>
    <t>foreign $ / quintal</t>
  </si>
  <si>
    <t>foreign $ / tonne</t>
  </si>
  <si>
    <t>$ per ton</t>
  </si>
  <si>
    <t>Canada</t>
  </si>
  <si>
    <t>Temperature</t>
  </si>
  <si>
    <t>$ per pound</t>
  </si>
  <si>
    <t>Application Rates</t>
  </si>
  <si>
    <t>pounds per acre</t>
  </si>
  <si>
    <t>quarts per acre</t>
  </si>
  <si>
    <t>liters per hectare</t>
  </si>
  <si>
    <t>Canola/rapeseed</t>
  </si>
  <si>
    <t>Buckwheat</t>
  </si>
  <si>
    <t>Sunflower seed</t>
  </si>
  <si>
    <t>Triticale</t>
  </si>
  <si>
    <t>Conversions Between English and Metric Units</t>
  </si>
  <si>
    <t>Inches</t>
  </si>
  <si>
    <t>Feet</t>
  </si>
  <si>
    <t>Yards</t>
  </si>
  <si>
    <t>Miles</t>
  </si>
  <si>
    <t>Millimeters</t>
  </si>
  <si>
    <t>Centimeters</t>
  </si>
  <si>
    <t>Meters</t>
  </si>
  <si>
    <t>Kilometers</t>
  </si>
  <si>
    <t>Sq. feet</t>
  </si>
  <si>
    <t>Sq. yards</t>
  </si>
  <si>
    <t>Acres</t>
  </si>
  <si>
    <t>Sq. miles</t>
  </si>
  <si>
    <t>Sq. centimeters</t>
  </si>
  <si>
    <t>Sq. meters</t>
  </si>
  <si>
    <t>Hectares</t>
  </si>
  <si>
    <t>Sq. kilometers</t>
  </si>
  <si>
    <t>Pounds</t>
  </si>
  <si>
    <t>Tons</t>
  </si>
  <si>
    <t>Sq. Centimeters</t>
  </si>
  <si>
    <t>Grams</t>
  </si>
  <si>
    <t>Kilograms</t>
  </si>
  <si>
    <t>Quintals</t>
  </si>
  <si>
    <t>Sq. inches</t>
  </si>
  <si>
    <t>Pints</t>
  </si>
  <si>
    <t>Quarts</t>
  </si>
  <si>
    <t>Gallons</t>
  </si>
  <si>
    <t>Milliliters</t>
  </si>
  <si>
    <t>Liters</t>
  </si>
  <si>
    <t>Bushels per acre</t>
  </si>
  <si>
    <t>Tons per acre</t>
  </si>
  <si>
    <t>Kilograms per hectare</t>
  </si>
  <si>
    <t>Quintals per hectare</t>
  </si>
  <si>
    <t>Cwt. per acre</t>
  </si>
  <si>
    <t>Yields</t>
  </si>
  <si>
    <t>Date Printed:</t>
  </si>
  <si>
    <t>. . . and justice for all</t>
  </si>
  <si>
    <t>English</t>
  </si>
  <si>
    <t>Value</t>
  </si>
  <si>
    <t>Unit</t>
  </si>
  <si>
    <t>Metric</t>
  </si>
  <si>
    <t>(Click for currency units)</t>
  </si>
  <si>
    <t>Celsius</t>
  </si>
  <si>
    <t>Authors: William Edwards</t>
  </si>
  <si>
    <t>Choose the English or Metric unit you would like to convert from the drop down menus. 
Then, enter your values in the shaded cells.</t>
  </si>
  <si>
    <t>$ per hundred wt.</t>
  </si>
  <si>
    <t>U.S. dollar</t>
  </si>
  <si>
    <t>Pick a crop (for bushels, only) =&gt;</t>
  </si>
  <si>
    <t>Bushels</t>
  </si>
  <si>
    <t>Dekaliter</t>
  </si>
  <si>
    <t>Ounces</t>
  </si>
  <si>
    <t>Sweet potatoes</t>
  </si>
  <si>
    <t>Visit the Metric Conversions publication for more information.</t>
  </si>
  <si>
    <t>Ag Decision Maker -- Iowa State University Extension and Outreach</t>
  </si>
  <si>
    <t>Metric tons per hectare</t>
  </si>
  <si>
    <t>Metric tons</t>
  </si>
  <si>
    <t>Ann M. Johanns</t>
  </si>
  <si>
    <t xml:space="preserve">Issued in furtherance of Cooperative Extension work, Acts of May 8 and July 30, 1914, in cooperation with the U.S. Department of Agriculture. Cathann A. Kress, director, Cooperative Extension Service, Iowa State University of Science and Technology, Ames, Iowa. </t>
  </si>
  <si>
    <t xml:space="preserve">The U.S. Department of Agriculture (USDA) prohibits discrimination in all its programs and activities on the basis of race, color, national origin, gender, religion, age, disability, political beliefs, sexual orientation, and marital or family status. (Not all prohibited bases apply to all programs.) Many materials can be made available in alternative formats for ADA clients. To file a complaint of discrimination, write USDA, Office of Civil Rights, Room 326-W, Whitten Building, 14th and Independence Avenue, SW, Washington, DC 20250-9410 or call 202-720-5964. </t>
  </si>
  <si>
    <t>Fahrenheit</t>
  </si>
  <si>
    <t>Manzanas</t>
  </si>
  <si>
    <t>Cups</t>
  </si>
  <si>
    <t>Pressure</t>
  </si>
  <si>
    <t>Pounds per sq. inch (psi)`</t>
  </si>
  <si>
    <t>Kilograms per sq. centimeter</t>
  </si>
  <si>
    <t>Pascal</t>
  </si>
  <si>
    <t>lbs. per sq. in. (psi)</t>
  </si>
  <si>
    <t>kg. per sq. cm</t>
  </si>
  <si>
    <t>Version 1.2</t>
  </si>
</sst>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8" formatCode="&quot;$&quot;#,##0.00_);[Red]\(&quot;$&quot;#,##0.00\)"/>
    <numFmt numFmtId="44" formatCode="_(&quot;$&quot;* #,##0.00_);_(&quot;$&quot;* \(#,##0.00\);_(&quot;$&quot;* &quot;-&quot;??_);_(@_)"/>
    <numFmt numFmtId="43" formatCode="_(* #,##0.00_);_(* \(#,##0.00\);_(* &quot;-&quot;??_);_(@_)"/>
    <numFmt numFmtId="164" formatCode="_(* #,##0.0_);_(* \(#,##0.0\);_(* &quot;-&quot;??_);_(@_)"/>
    <numFmt numFmtId="165" formatCode="_(* #,##0_);_(* \(#,##0\);_(* &quot;-&quot;??_);_(@_)"/>
    <numFmt numFmtId="166" formatCode="_(* #,##0.0000_);_(* \(#,##0.0000\);_(* &quot;-&quot;??_);_(@_)"/>
    <numFmt numFmtId="167" formatCode="_(* #,##0.000000_);_(* \(#,##0.000000\);_(* &quot;-&quot;??_);_(@_)"/>
    <numFmt numFmtId="168" formatCode="&quot;$&quot;#,##0.0000"/>
    <numFmt numFmtId="169" formatCode="&quot;$&quot;#,##0.00"/>
    <numFmt numFmtId="170" formatCode="_(&quot;$&quot;* #,##0.000_);_(&quot;$&quot;* \(#,##0.000\);_(&quot;$&quot;* &quot;-&quot;??_);_(@_)"/>
    <numFmt numFmtId="171" formatCode="_(&quot;$&quot;* #,##0.0000_);_(&quot;$&quot;* \(#,##0.0000\);_(&quot;$&quot;* &quot;-&quot;??_);_(@_)"/>
    <numFmt numFmtId="172" formatCode="0.0"/>
    <numFmt numFmtId="173" formatCode="0.00_);\(0.00\)"/>
    <numFmt numFmtId="174" formatCode="0.0000"/>
    <numFmt numFmtId="175" formatCode="0.0000000"/>
    <numFmt numFmtId="176" formatCode="0.000"/>
    <numFmt numFmtId="177" formatCode="0.0000E+00"/>
  </numFmts>
  <fonts count="32" x14ac:knownFonts="1">
    <font>
      <sz val="10"/>
      <name val="Arial"/>
    </font>
    <font>
      <sz val="10"/>
      <name val="Arial"/>
      <family val="2"/>
    </font>
    <font>
      <b/>
      <sz val="10"/>
      <name val="Arial"/>
      <family val="2"/>
    </font>
    <font>
      <sz val="8"/>
      <name val="Arial"/>
      <family val="2"/>
    </font>
    <font>
      <sz val="10"/>
      <name val="Arial"/>
      <family val="2"/>
    </font>
    <font>
      <u/>
      <sz val="10"/>
      <color indexed="12"/>
      <name val="Arial"/>
      <family val="2"/>
    </font>
    <font>
      <b/>
      <sz val="14"/>
      <color indexed="9"/>
      <name val="Arial"/>
      <family val="2"/>
    </font>
    <font>
      <b/>
      <sz val="11"/>
      <color indexed="63"/>
      <name val="Arial"/>
      <family val="2"/>
    </font>
    <font>
      <u/>
      <sz val="10"/>
      <color indexed="45"/>
      <name val="Arial"/>
      <family val="2"/>
    </font>
    <font>
      <sz val="9"/>
      <name val="Arial"/>
      <family val="2"/>
    </font>
    <font>
      <b/>
      <sz val="10"/>
      <name val="Arial"/>
      <family val="2"/>
    </font>
    <font>
      <u/>
      <sz val="10"/>
      <color indexed="12"/>
      <name val="Arial"/>
      <family val="2"/>
    </font>
    <font>
      <b/>
      <sz val="10"/>
      <color indexed="60"/>
      <name val="Arial"/>
      <family val="2"/>
    </font>
    <font>
      <sz val="6"/>
      <color indexed="63"/>
      <name val="Univers"/>
      <family val="2"/>
    </font>
    <font>
      <sz val="6"/>
      <name val="Arial"/>
      <family val="2"/>
    </font>
    <font>
      <b/>
      <sz val="12"/>
      <name val="Arial"/>
      <family val="2"/>
    </font>
    <font>
      <sz val="10"/>
      <name val="Arial"/>
      <family val="2"/>
    </font>
    <font>
      <b/>
      <sz val="12"/>
      <color indexed="45"/>
      <name val="Arial"/>
      <family val="2"/>
    </font>
    <font>
      <b/>
      <sz val="13"/>
      <color indexed="45"/>
      <name val="Arial"/>
      <family val="2"/>
    </font>
    <font>
      <sz val="10"/>
      <color indexed="9"/>
      <name val="Arial"/>
      <family val="2"/>
    </font>
    <font>
      <sz val="10"/>
      <color indexed="45"/>
      <name val="Arial"/>
      <family val="2"/>
    </font>
    <font>
      <sz val="12"/>
      <color indexed="45"/>
      <name val="Arial"/>
      <family val="2"/>
    </font>
    <font>
      <b/>
      <sz val="10"/>
      <color indexed="45"/>
      <name val="Arial"/>
      <family val="2"/>
    </font>
    <font>
      <sz val="5"/>
      <name val="Arial"/>
      <family val="2"/>
    </font>
    <font>
      <b/>
      <sz val="5"/>
      <name val="Arial"/>
      <family val="2"/>
    </font>
    <font>
      <b/>
      <sz val="7"/>
      <name val="Arial"/>
      <family val="2"/>
    </font>
    <font>
      <sz val="7"/>
      <name val="Arial"/>
      <family val="2"/>
    </font>
    <font>
      <sz val="6"/>
      <color indexed="63"/>
      <name val="Arial"/>
      <family val="2"/>
    </font>
    <font>
      <sz val="6"/>
      <name val="Arial"/>
      <family val="2"/>
    </font>
    <font>
      <b/>
      <sz val="12"/>
      <color rgb="FFC00000"/>
      <name val="Arial"/>
      <family val="2"/>
    </font>
    <font>
      <b/>
      <sz val="10"/>
      <color rgb="FFC00000"/>
      <name val="Arial"/>
      <family val="2"/>
    </font>
    <font>
      <u/>
      <sz val="10"/>
      <color rgb="FFC00000"/>
      <name val="Arial"/>
      <family val="2"/>
    </font>
  </fonts>
  <fills count="7">
    <fill>
      <patternFill patternType="none"/>
    </fill>
    <fill>
      <patternFill patternType="gray125"/>
    </fill>
    <fill>
      <patternFill patternType="solid">
        <fgColor indexed="43"/>
        <bgColor indexed="64"/>
      </patternFill>
    </fill>
    <fill>
      <patternFill patternType="solid">
        <fgColor theme="2" tint="-9.9978637043366805E-2"/>
        <bgColor indexed="64"/>
      </patternFill>
    </fill>
    <fill>
      <patternFill patternType="solid">
        <fgColor theme="2" tint="-9.9978637043366805E-2"/>
        <bgColor indexed="54"/>
      </patternFill>
    </fill>
    <fill>
      <patternFill patternType="solid">
        <fgColor rgb="FFC00000"/>
        <bgColor indexed="64"/>
      </patternFill>
    </fill>
    <fill>
      <patternFill patternType="solid">
        <fgColor rgb="FFFFFFCC"/>
        <bgColor indexed="64"/>
      </patternFill>
    </fill>
  </fills>
  <borders count="16">
    <border>
      <left/>
      <right/>
      <top/>
      <bottom/>
      <diagonal/>
    </border>
    <border>
      <left/>
      <right/>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ck">
        <color theme="2" tint="-9.9948118533890809E-2"/>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0" fontId="5" fillId="0" borderId="0" applyNumberFormat="0" applyFill="0" applyBorder="0" applyAlignment="0" applyProtection="0">
      <alignment vertical="top"/>
      <protection locked="0"/>
    </xf>
  </cellStyleXfs>
  <cellXfs count="219">
    <xf numFmtId="0" fontId="0" fillId="0" borderId="0" xfId="0"/>
    <xf numFmtId="0" fontId="0" fillId="0" borderId="0" xfId="0" applyAlignment="1">
      <alignment horizontal="center"/>
    </xf>
    <xf numFmtId="0" fontId="0" fillId="0" borderId="0" xfId="0" applyBorder="1" applyAlignment="1">
      <alignment horizontal="center"/>
    </xf>
    <xf numFmtId="0" fontId="0" fillId="0" borderId="0" xfId="0" applyAlignment="1">
      <alignment horizontal="right"/>
    </xf>
    <xf numFmtId="0" fontId="2" fillId="0" borderId="0" xfId="0" applyFont="1" applyAlignment="1">
      <alignment horizontal="left"/>
    </xf>
    <xf numFmtId="43" fontId="2" fillId="0" borderId="0" xfId="1" applyFont="1" applyBorder="1" applyAlignment="1">
      <alignment horizontal="center"/>
    </xf>
    <xf numFmtId="43" fontId="2" fillId="0" borderId="0" xfId="1" applyFont="1" applyBorder="1"/>
    <xf numFmtId="43" fontId="2" fillId="0" borderId="0" xfId="1" applyFont="1"/>
    <xf numFmtId="0" fontId="2" fillId="0" borderId="0" xfId="0" applyFont="1"/>
    <xf numFmtId="165" fontId="0" fillId="0" borderId="0" xfId="1" applyNumberFormat="1" applyFont="1" applyFill="1" applyBorder="1" applyAlignment="1">
      <alignment horizontal="right"/>
    </xf>
    <xf numFmtId="165" fontId="2" fillId="0" borderId="0" xfId="1" applyNumberFormat="1" applyFont="1" applyFill="1" applyBorder="1" applyAlignment="1">
      <alignment horizontal="left"/>
    </xf>
    <xf numFmtId="0" fontId="4" fillId="0" borderId="0" xfId="0" applyFont="1" applyFill="1"/>
    <xf numFmtId="0" fontId="0" fillId="0" borderId="0" xfId="0" applyFill="1"/>
    <xf numFmtId="0" fontId="1" fillId="0" borderId="0" xfId="0" applyFont="1" applyFill="1"/>
    <xf numFmtId="0" fontId="7" fillId="0" borderId="0" xfId="0" applyFont="1"/>
    <xf numFmtId="0" fontId="4" fillId="0" borderId="0" xfId="0" applyFont="1"/>
    <xf numFmtId="0" fontId="8" fillId="0" borderId="0" xfId="3" applyFont="1" applyAlignment="1" applyProtection="1">
      <alignment wrapText="1"/>
    </xf>
    <xf numFmtId="0" fontId="5" fillId="0" borderId="0" xfId="3" applyFont="1" applyAlignment="1" applyProtection="1">
      <alignment wrapText="1"/>
    </xf>
    <xf numFmtId="0" fontId="10" fillId="0" borderId="0" xfId="0" applyFont="1" applyBorder="1" applyAlignment="1" applyProtection="1"/>
    <xf numFmtId="0" fontId="1" fillId="0" borderId="0" xfId="0" applyFont="1" applyBorder="1" applyAlignment="1"/>
    <xf numFmtId="0" fontId="1" fillId="0" borderId="0" xfId="0" applyFont="1"/>
    <xf numFmtId="0" fontId="1" fillId="0" borderId="0" xfId="0" applyFont="1" applyProtection="1"/>
    <xf numFmtId="0" fontId="1" fillId="0" borderId="0" xfId="3" applyFont="1" applyAlignment="1" applyProtection="1">
      <alignment horizontal="left"/>
    </xf>
    <xf numFmtId="0" fontId="11" fillId="0" borderId="0" xfId="3" applyFont="1" applyAlignment="1" applyProtection="1">
      <alignment horizontal="left"/>
    </xf>
    <xf numFmtId="0" fontId="4" fillId="0" borderId="0" xfId="0" applyFont="1" applyProtection="1"/>
    <xf numFmtId="0" fontId="12" fillId="0" borderId="0" xfId="0" applyFont="1"/>
    <xf numFmtId="0" fontId="14" fillId="0" borderId="0" xfId="0" applyFont="1"/>
    <xf numFmtId="0" fontId="13" fillId="0" borderId="0" xfId="0" applyFont="1" applyAlignment="1">
      <alignment wrapText="1"/>
    </xf>
    <xf numFmtId="0" fontId="15" fillId="0" borderId="0" xfId="0" applyFont="1" applyBorder="1" applyAlignment="1">
      <alignment horizontal="center"/>
    </xf>
    <xf numFmtId="43" fontId="15" fillId="0" borderId="0" xfId="1" applyFont="1" applyBorder="1" applyAlignment="1">
      <alignment horizontal="center"/>
    </xf>
    <xf numFmtId="0" fontId="0" fillId="0" borderId="0" xfId="0" applyBorder="1"/>
    <xf numFmtId="43" fontId="2" fillId="0" borderId="1" xfId="1" applyFont="1" applyBorder="1"/>
    <xf numFmtId="0" fontId="1" fillId="0" borderId="0" xfId="0" applyFont="1" applyBorder="1" applyAlignment="1">
      <alignment horizontal="center"/>
    </xf>
    <xf numFmtId="43" fontId="10" fillId="0" borderId="0" xfId="1" applyFont="1" applyBorder="1"/>
    <xf numFmtId="0" fontId="16" fillId="0" borderId="0" xfId="0" applyFont="1" applyAlignment="1">
      <alignment horizontal="center"/>
    </xf>
    <xf numFmtId="0" fontId="16" fillId="0" borderId="0" xfId="0" applyFont="1"/>
    <xf numFmtId="0" fontId="16" fillId="0" borderId="0" xfId="0" applyFont="1" applyFill="1"/>
    <xf numFmtId="0" fontId="16" fillId="0" borderId="0" xfId="0" applyFont="1" applyBorder="1" applyAlignment="1">
      <alignment horizontal="center"/>
    </xf>
    <xf numFmtId="0" fontId="16" fillId="0" borderId="0" xfId="0" applyFont="1" applyFill="1" applyBorder="1" applyAlignment="1">
      <alignment horizontal="right"/>
    </xf>
    <xf numFmtId="0" fontId="1" fillId="0" borderId="0" xfId="0" applyFont="1" applyBorder="1" applyAlignment="1">
      <alignment horizontal="left"/>
    </xf>
    <xf numFmtId="0" fontId="1" fillId="0" borderId="0" xfId="0" applyFont="1" applyBorder="1"/>
    <xf numFmtId="165" fontId="16" fillId="0" borderId="0" xfId="1" applyNumberFormat="1" applyFont="1" applyFill="1" applyBorder="1" applyAlignment="1">
      <alignment horizontal="right"/>
    </xf>
    <xf numFmtId="0" fontId="16" fillId="0" borderId="0" xfId="0" applyFont="1" applyBorder="1"/>
    <xf numFmtId="165" fontId="16" fillId="0" borderId="1" xfId="1" applyNumberFormat="1" applyFont="1" applyBorder="1" applyAlignment="1">
      <alignment horizontal="right"/>
    </xf>
    <xf numFmtId="0" fontId="16" fillId="0" borderId="1" xfId="0" applyFont="1" applyBorder="1"/>
    <xf numFmtId="0" fontId="16" fillId="0" borderId="1" xfId="0" applyFont="1" applyBorder="1" applyAlignment="1">
      <alignment horizontal="center"/>
    </xf>
    <xf numFmtId="43" fontId="10" fillId="0" borderId="1" xfId="1" applyFont="1" applyBorder="1"/>
    <xf numFmtId="165" fontId="16" fillId="0" borderId="0" xfId="1" applyNumberFormat="1" applyFont="1" applyBorder="1" applyAlignment="1">
      <alignment horizontal="right"/>
    </xf>
    <xf numFmtId="0" fontId="16" fillId="0" borderId="1" xfId="0" applyFont="1" applyBorder="1" applyAlignment="1">
      <alignment horizontal="right"/>
    </xf>
    <xf numFmtId="0" fontId="16" fillId="0" borderId="0" xfId="0" applyFont="1" applyAlignment="1">
      <alignment horizontal="right"/>
    </xf>
    <xf numFmtId="0" fontId="16" fillId="0" borderId="1" xfId="0" applyFont="1" applyFill="1" applyBorder="1" applyAlignment="1">
      <alignment horizontal="right"/>
    </xf>
    <xf numFmtId="165" fontId="10" fillId="0" borderId="0" xfId="1" applyNumberFormat="1" applyFont="1" applyBorder="1"/>
    <xf numFmtId="43" fontId="10" fillId="0" borderId="0" xfId="1" applyFont="1"/>
    <xf numFmtId="0" fontId="4" fillId="0" borderId="2" xfId="0" applyFont="1" applyFill="1" applyBorder="1"/>
    <xf numFmtId="0" fontId="4" fillId="0" borderId="0" xfId="0" applyFont="1" applyBorder="1" applyAlignment="1">
      <alignment horizontal="center"/>
    </xf>
    <xf numFmtId="165" fontId="4" fillId="0" borderId="0" xfId="1" applyNumberFormat="1" applyFont="1" applyFill="1" applyBorder="1" applyAlignment="1">
      <alignment horizontal="right"/>
    </xf>
    <xf numFmtId="0" fontId="4" fillId="0" borderId="0" xfId="0" applyFont="1" applyAlignment="1">
      <alignment horizontal="center"/>
    </xf>
    <xf numFmtId="0" fontId="4" fillId="0" borderId="3" xfId="0" applyFont="1" applyFill="1" applyBorder="1"/>
    <xf numFmtId="0" fontId="4" fillId="0" borderId="1" xfId="0" applyFont="1" applyBorder="1" applyAlignment="1">
      <alignment horizontal="right"/>
    </xf>
    <xf numFmtId="0" fontId="4" fillId="0" borderId="1" xfId="0" applyFont="1" applyBorder="1" applyAlignment="1">
      <alignment horizontal="center"/>
    </xf>
    <xf numFmtId="0" fontId="4" fillId="0" borderId="0" xfId="0" applyFont="1" applyBorder="1" applyAlignment="1">
      <alignment horizontal="right"/>
    </xf>
    <xf numFmtId="0" fontId="16" fillId="0" borderId="3" xfId="0" applyFont="1" applyBorder="1"/>
    <xf numFmtId="0" fontId="16" fillId="0" borderId="2" xfId="0" applyFont="1" applyBorder="1"/>
    <xf numFmtId="164" fontId="10" fillId="0" borderId="0" xfId="1" applyNumberFormat="1" applyFont="1"/>
    <xf numFmtId="0" fontId="16" fillId="0" borderId="0" xfId="0" applyFont="1" applyBorder="1" applyAlignment="1">
      <alignment horizontal="left"/>
    </xf>
    <xf numFmtId="165" fontId="16" fillId="0" borderId="4" xfId="1" applyNumberFormat="1" applyFont="1" applyFill="1" applyBorder="1" applyAlignment="1">
      <alignment horizontal="right"/>
    </xf>
    <xf numFmtId="170" fontId="16" fillId="0" borderId="4" xfId="2" applyNumberFormat="1" applyFont="1" applyFill="1" applyBorder="1" applyAlignment="1">
      <alignment horizontal="right"/>
    </xf>
    <xf numFmtId="171" fontId="10" fillId="0" borderId="0" xfId="2" applyNumberFormat="1" applyFont="1"/>
    <xf numFmtId="44" fontId="10" fillId="0" borderId="0" xfId="2" applyFont="1" applyFill="1" applyBorder="1" applyAlignment="1">
      <alignment horizontal="right"/>
    </xf>
    <xf numFmtId="44" fontId="16" fillId="0" borderId="4" xfId="2" applyFont="1" applyFill="1" applyBorder="1" applyAlignment="1">
      <alignment horizontal="right"/>
    </xf>
    <xf numFmtId="44" fontId="10" fillId="0" borderId="0" xfId="2" applyFont="1"/>
    <xf numFmtId="44" fontId="16" fillId="0" borderId="1" xfId="2" applyFont="1" applyFill="1" applyBorder="1" applyAlignment="1">
      <alignment horizontal="right"/>
    </xf>
    <xf numFmtId="44" fontId="16" fillId="0" borderId="5" xfId="2" applyFont="1" applyFill="1" applyBorder="1" applyAlignment="1">
      <alignment horizontal="right"/>
    </xf>
    <xf numFmtId="0" fontId="1" fillId="0" borderId="4" xfId="0" applyFont="1" applyBorder="1" applyAlignment="1">
      <alignment horizontal="left"/>
    </xf>
    <xf numFmtId="0" fontId="1" fillId="0" borderId="0" xfId="0" applyFont="1" applyAlignment="1">
      <alignment horizontal="center"/>
    </xf>
    <xf numFmtId="164" fontId="16" fillId="0" borderId="1" xfId="1" applyNumberFormat="1" applyFont="1" applyFill="1" applyBorder="1"/>
    <xf numFmtId="164" fontId="16" fillId="0" borderId="0" xfId="1" applyNumberFormat="1" applyFont="1" applyFill="1" applyBorder="1"/>
    <xf numFmtId="165" fontId="16" fillId="0" borderId="5" xfId="1" applyNumberFormat="1" applyFont="1" applyFill="1" applyBorder="1" applyAlignment="1">
      <alignment horizontal="right"/>
    </xf>
    <xf numFmtId="0" fontId="4" fillId="0" borderId="3" xfId="0" applyFont="1" applyBorder="1"/>
    <xf numFmtId="0" fontId="4" fillId="0" borderId="2" xfId="0" applyFont="1" applyBorder="1"/>
    <xf numFmtId="0" fontId="17" fillId="0" borderId="2" xfId="0" applyFont="1" applyFill="1" applyBorder="1" applyAlignment="1">
      <alignment horizontal="left"/>
    </xf>
    <xf numFmtId="165" fontId="2" fillId="0" borderId="4" xfId="1" applyNumberFormat="1" applyFont="1" applyFill="1" applyBorder="1" applyAlignment="1">
      <alignment horizontal="left"/>
    </xf>
    <xf numFmtId="43" fontId="16" fillId="0" borderId="4" xfId="1" applyFont="1" applyBorder="1" applyAlignment="1">
      <alignment horizontal="left"/>
    </xf>
    <xf numFmtId="0" fontId="16" fillId="0" borderId="4" xfId="0" applyFont="1" applyFill="1" applyBorder="1" applyAlignment="1">
      <alignment horizontal="right"/>
    </xf>
    <xf numFmtId="0" fontId="16" fillId="0" borderId="5" xfId="0" applyFont="1" applyFill="1" applyBorder="1" applyAlignment="1">
      <alignment horizontal="right"/>
    </xf>
    <xf numFmtId="0" fontId="2" fillId="0" borderId="4" xfId="0" applyFont="1" applyFill="1" applyBorder="1" applyAlignment="1">
      <alignment horizontal="left"/>
    </xf>
    <xf numFmtId="0" fontId="16" fillId="0" borderId="4" xfId="0" applyFont="1" applyBorder="1"/>
    <xf numFmtId="165" fontId="16" fillId="0" borderId="4" xfId="1" applyNumberFormat="1" applyFont="1" applyFill="1" applyBorder="1" applyAlignment="1">
      <alignment horizontal="center"/>
    </xf>
    <xf numFmtId="165" fontId="16" fillId="0" borderId="5" xfId="1" applyNumberFormat="1" applyFont="1" applyFill="1" applyBorder="1" applyAlignment="1">
      <alignment horizontal="center"/>
    </xf>
    <xf numFmtId="165" fontId="4" fillId="0" borderId="4" xfId="1" applyNumberFormat="1" applyFont="1" applyFill="1" applyBorder="1" applyAlignment="1">
      <alignment horizontal="right"/>
    </xf>
    <xf numFmtId="165" fontId="4" fillId="0" borderId="5" xfId="1" applyNumberFormat="1" applyFont="1" applyFill="1" applyBorder="1" applyAlignment="1">
      <alignment horizontal="right"/>
    </xf>
    <xf numFmtId="165" fontId="1" fillId="0" borderId="4" xfId="1" applyNumberFormat="1" applyFont="1" applyFill="1" applyBorder="1" applyAlignment="1">
      <alignment horizontal="right"/>
    </xf>
    <xf numFmtId="0" fontId="16" fillId="0" borderId="0" xfId="0" applyFont="1" applyFill="1" applyBorder="1" applyAlignment="1" applyProtection="1">
      <alignment horizontal="center"/>
    </xf>
    <xf numFmtId="0" fontId="16" fillId="0" borderId="0" xfId="0" applyFont="1" applyAlignment="1" applyProtection="1">
      <alignment horizontal="center"/>
    </xf>
    <xf numFmtId="0" fontId="4" fillId="0" borderId="0" xfId="0" applyFont="1" applyAlignment="1" applyProtection="1">
      <alignment horizontal="center"/>
    </xf>
    <xf numFmtId="0" fontId="10" fillId="0" borderId="0" xfId="0" applyFont="1" applyBorder="1" applyAlignment="1">
      <alignment horizontal="center"/>
    </xf>
    <xf numFmtId="43" fontId="4" fillId="0" borderId="0" xfId="1" applyFont="1" applyBorder="1" applyAlignment="1">
      <alignment horizontal="center"/>
    </xf>
    <xf numFmtId="0" fontId="21" fillId="0" borderId="2" xfId="0" applyFont="1" applyFill="1" applyBorder="1" applyAlignment="1">
      <alignment horizontal="left"/>
    </xf>
    <xf numFmtId="165" fontId="4" fillId="0" borderId="4" xfId="1" applyNumberFormat="1" applyFont="1" applyFill="1" applyBorder="1" applyAlignment="1">
      <alignment horizontal="left"/>
    </xf>
    <xf numFmtId="0" fontId="17" fillId="0" borderId="0" xfId="0" applyFont="1" applyFill="1" applyBorder="1" applyAlignment="1">
      <alignment horizontal="left"/>
    </xf>
    <xf numFmtId="0" fontId="22" fillId="0" borderId="0" xfId="0" applyFont="1" applyFill="1" applyBorder="1" applyAlignment="1">
      <alignment horizontal="left"/>
    </xf>
    <xf numFmtId="165" fontId="10" fillId="0" borderId="4" xfId="1" applyNumberFormat="1" applyFont="1" applyFill="1" applyBorder="1" applyAlignment="1">
      <alignment horizontal="left"/>
    </xf>
    <xf numFmtId="0" fontId="0" fillId="0" borderId="0" xfId="0" applyBorder="1" applyAlignment="1">
      <alignment horizontal="left"/>
    </xf>
    <xf numFmtId="0" fontId="17" fillId="0" borderId="7" xfId="0" applyFont="1" applyFill="1" applyBorder="1" applyAlignment="1">
      <alignment horizontal="left"/>
    </xf>
    <xf numFmtId="43" fontId="10" fillId="0" borderId="7" xfId="1" applyNumberFormat="1" applyFont="1" applyBorder="1" applyAlignment="1">
      <alignment horizontal="center" shrinkToFit="1"/>
    </xf>
    <xf numFmtId="43" fontId="10" fillId="0" borderId="0" xfId="1" applyFont="1" applyBorder="1" applyAlignment="1">
      <alignment horizontal="center" shrinkToFit="1"/>
    </xf>
    <xf numFmtId="43" fontId="10" fillId="0" borderId="7" xfId="1" applyFont="1" applyFill="1" applyBorder="1" applyAlignment="1">
      <alignment horizontal="center" shrinkToFit="1"/>
    </xf>
    <xf numFmtId="44" fontId="10" fillId="0" borderId="0" xfId="2" applyNumberFormat="1" applyFont="1" applyBorder="1" applyAlignment="1">
      <alignment shrinkToFit="1"/>
    </xf>
    <xf numFmtId="172" fontId="16" fillId="0" borderId="7" xfId="1" applyNumberFormat="1" applyFont="1" applyBorder="1" applyAlignment="1"/>
    <xf numFmtId="172" fontId="1" fillId="0" borderId="0" xfId="1" applyNumberFormat="1" applyFont="1" applyBorder="1"/>
    <xf numFmtId="0" fontId="2" fillId="0" borderId="0" xfId="0" applyFont="1" applyBorder="1" applyAlignment="1">
      <alignment horizontal="center"/>
    </xf>
    <xf numFmtId="0" fontId="20" fillId="0" borderId="2" xfId="0" applyFont="1" applyFill="1" applyBorder="1" applyAlignment="1">
      <alignment horizontal="left"/>
    </xf>
    <xf numFmtId="171" fontId="2" fillId="0" borderId="0" xfId="2" applyNumberFormat="1" applyFont="1" applyBorder="1" applyAlignment="1">
      <alignment horizontal="center"/>
    </xf>
    <xf numFmtId="0" fontId="2" fillId="0" borderId="2" xfId="0" applyFont="1" applyBorder="1" applyAlignment="1">
      <alignment horizontal="left"/>
    </xf>
    <xf numFmtId="169" fontId="2" fillId="0" borderId="0" xfId="0" applyNumberFormat="1" applyFont="1" applyBorder="1" applyAlignment="1">
      <alignment horizontal="right"/>
    </xf>
    <xf numFmtId="0" fontId="17" fillId="0" borderId="8" xfId="0" applyFont="1" applyFill="1" applyBorder="1" applyAlignment="1">
      <alignment horizontal="left"/>
    </xf>
    <xf numFmtId="0" fontId="17" fillId="0" borderId="9" xfId="0" applyFont="1" applyFill="1" applyBorder="1" applyAlignment="1">
      <alignment horizontal="left"/>
    </xf>
    <xf numFmtId="0" fontId="17" fillId="0" borderId="4" xfId="0" applyFont="1" applyFill="1" applyBorder="1" applyAlignment="1">
      <alignment horizontal="left"/>
    </xf>
    <xf numFmtId="43" fontId="10" fillId="0" borderId="0" xfId="1" applyNumberFormat="1" applyFont="1" applyBorder="1" applyAlignment="1">
      <alignment horizontal="center" shrinkToFit="1"/>
    </xf>
    <xf numFmtId="43" fontId="10" fillId="0" borderId="1" xfId="1" applyNumberFormat="1" applyFont="1" applyBorder="1" applyAlignment="1">
      <alignment horizontal="center" shrinkToFit="1"/>
    </xf>
    <xf numFmtId="43" fontId="2" fillId="0" borderId="7" xfId="1" applyNumberFormat="1" applyFont="1" applyFill="1" applyBorder="1" applyAlignment="1">
      <alignment horizontal="center" shrinkToFit="1"/>
    </xf>
    <xf numFmtId="166" fontId="4" fillId="0" borderId="0" xfId="1" applyNumberFormat="1" applyFont="1" applyBorder="1" applyAlignment="1">
      <alignment horizontal="center"/>
    </xf>
    <xf numFmtId="43" fontId="2" fillId="0" borderId="0" xfId="1" applyNumberFormat="1" applyFont="1" applyBorder="1" applyAlignment="1">
      <alignment horizontal="center" shrinkToFit="1"/>
    </xf>
    <xf numFmtId="0" fontId="0" fillId="0" borderId="0" xfId="0" applyBorder="1" applyAlignment="1" applyProtection="1">
      <alignment horizontal="center"/>
      <protection locked="0"/>
    </xf>
    <xf numFmtId="43" fontId="2" fillId="0" borderId="0" xfId="1" applyFont="1" applyBorder="1" applyProtection="1">
      <protection locked="0"/>
    </xf>
    <xf numFmtId="43" fontId="10" fillId="2" borderId="10" xfId="1" applyFont="1" applyFill="1" applyBorder="1" applyAlignment="1" applyProtection="1">
      <alignment horizontal="center"/>
      <protection locked="0"/>
    </xf>
    <xf numFmtId="0" fontId="1" fillId="0" borderId="0" xfId="0" applyFont="1" applyBorder="1" applyAlignment="1" applyProtection="1">
      <alignment horizontal="center"/>
      <protection locked="0"/>
    </xf>
    <xf numFmtId="43" fontId="10" fillId="0" borderId="0" xfId="1" applyFont="1" applyBorder="1" applyProtection="1">
      <protection locked="0"/>
    </xf>
    <xf numFmtId="0" fontId="4" fillId="0" borderId="0" xfId="0" applyFont="1" applyBorder="1" applyAlignment="1" applyProtection="1">
      <alignment horizontal="center"/>
      <protection locked="0"/>
    </xf>
    <xf numFmtId="0" fontId="1" fillId="0" borderId="0" xfId="0" applyFont="1" applyBorder="1" applyAlignment="1" applyProtection="1">
      <alignment horizontal="left"/>
      <protection locked="0"/>
    </xf>
    <xf numFmtId="0" fontId="16" fillId="0" borderId="0" xfId="0" applyFont="1" applyBorder="1" applyAlignment="1" applyProtection="1">
      <alignment horizontal="center"/>
      <protection locked="0"/>
    </xf>
    <xf numFmtId="43" fontId="1" fillId="2" borderId="10" xfId="1" applyFont="1" applyFill="1" applyBorder="1" applyAlignment="1" applyProtection="1">
      <alignment horizontal="right" shrinkToFit="1"/>
      <protection locked="0"/>
    </xf>
    <xf numFmtId="43" fontId="16" fillId="2" borderId="10" xfId="1" applyFont="1" applyFill="1" applyBorder="1" applyAlignment="1" applyProtection="1">
      <alignment shrinkToFit="1"/>
      <protection locked="0"/>
    </xf>
    <xf numFmtId="43" fontId="16" fillId="2" borderId="10" xfId="1" applyFont="1" applyFill="1" applyBorder="1" applyAlignment="1" applyProtection="1">
      <alignment horizontal="center" shrinkToFit="1"/>
      <protection locked="0"/>
    </xf>
    <xf numFmtId="43" fontId="1" fillId="2" borderId="10" xfId="1" applyFont="1" applyFill="1" applyBorder="1" applyAlignment="1" applyProtection="1">
      <alignment horizontal="center" shrinkToFit="1"/>
      <protection locked="0"/>
    </xf>
    <xf numFmtId="43" fontId="4" fillId="2" borderId="10" xfId="1" applyFont="1" applyFill="1" applyBorder="1" applyAlignment="1" applyProtection="1">
      <alignment horizontal="right" shrinkToFit="1"/>
      <protection locked="0"/>
    </xf>
    <xf numFmtId="43" fontId="4" fillId="2" borderId="10" xfId="1" applyFont="1" applyFill="1" applyBorder="1" applyAlignment="1" applyProtection="1">
      <alignment horizontal="center" shrinkToFit="1"/>
      <protection locked="0"/>
    </xf>
    <xf numFmtId="43" fontId="16" fillId="2" borderId="10" xfId="1" applyFont="1" applyFill="1" applyBorder="1" applyAlignment="1" applyProtection="1">
      <alignment horizontal="right" shrinkToFit="1"/>
      <protection locked="0"/>
    </xf>
    <xf numFmtId="168" fontId="10" fillId="2" borderId="10" xfId="0" applyNumberFormat="1" applyFont="1" applyFill="1" applyBorder="1" applyAlignment="1" applyProtection="1">
      <alignment horizontal="right" shrinkToFit="1"/>
      <protection locked="0"/>
    </xf>
    <xf numFmtId="44" fontId="16" fillId="2" borderId="10" xfId="2" applyFont="1" applyFill="1" applyBorder="1" applyAlignment="1" applyProtection="1">
      <alignment shrinkToFit="1"/>
      <protection locked="0"/>
    </xf>
    <xf numFmtId="44" fontId="16" fillId="2" borderId="10" xfId="2" applyFont="1" applyFill="1" applyBorder="1" applyAlignment="1" applyProtection="1">
      <alignment horizontal="right" shrinkToFit="1"/>
      <protection locked="0"/>
    </xf>
    <xf numFmtId="172" fontId="1" fillId="2" borderId="10" xfId="0" applyNumberFormat="1" applyFont="1" applyFill="1" applyBorder="1" applyAlignment="1" applyProtection="1">
      <alignment shrinkToFit="1"/>
      <protection locked="0"/>
    </xf>
    <xf numFmtId="172" fontId="16" fillId="2" borderId="10" xfId="1" applyNumberFormat="1" applyFont="1" applyFill="1" applyBorder="1" applyAlignment="1" applyProtection="1">
      <alignment shrinkToFit="1"/>
      <protection locked="0"/>
    </xf>
    <xf numFmtId="43" fontId="23" fillId="0" borderId="0" xfId="1" applyFont="1" applyBorder="1" applyProtection="1">
      <protection locked="0"/>
    </xf>
    <xf numFmtId="173" fontId="23" fillId="0" borderId="0" xfId="1" applyNumberFormat="1" applyFont="1" applyBorder="1" applyAlignment="1" applyProtection="1">
      <alignment vertical="top"/>
      <protection locked="0"/>
    </xf>
    <xf numFmtId="43" fontId="24" fillId="0" borderId="0" xfId="1" applyFont="1" applyBorder="1" applyProtection="1">
      <protection locked="0"/>
    </xf>
    <xf numFmtId="43" fontId="24" fillId="0" borderId="0" xfId="1" applyFont="1" applyBorder="1" applyAlignment="1" applyProtection="1">
      <alignment vertical="top"/>
      <protection locked="0"/>
    </xf>
    <xf numFmtId="0" fontId="25" fillId="0" borderId="0" xfId="0" applyFont="1"/>
    <xf numFmtId="0" fontId="26" fillId="0" borderId="0" xfId="0" applyFont="1"/>
    <xf numFmtId="0" fontId="26" fillId="0" borderId="0" xfId="0" applyFont="1" applyAlignment="1">
      <alignment horizontal="left"/>
    </xf>
    <xf numFmtId="0" fontId="26" fillId="0" borderId="0" xfId="0" applyFont="1" applyAlignment="1">
      <alignment horizontal="right"/>
    </xf>
    <xf numFmtId="0" fontId="25" fillId="0" borderId="0" xfId="0" applyFont="1" applyAlignment="1">
      <alignment horizontal="left"/>
    </xf>
    <xf numFmtId="1" fontId="26" fillId="0" borderId="0" xfId="0" applyNumberFormat="1" applyFont="1"/>
    <xf numFmtId="43" fontId="10" fillId="0" borderId="7" xfId="1" applyNumberFormat="1" applyFont="1" applyFill="1" applyBorder="1" applyAlignment="1">
      <alignment horizontal="right" shrinkToFit="1"/>
    </xf>
    <xf numFmtId="167" fontId="10" fillId="0" borderId="0" xfId="1" applyNumberFormat="1" applyFont="1"/>
    <xf numFmtId="174" fontId="16" fillId="0" borderId="0" xfId="0" applyNumberFormat="1" applyFont="1" applyAlignment="1">
      <alignment horizontal="center"/>
    </xf>
    <xf numFmtId="175" fontId="16" fillId="0" borderId="0" xfId="0" applyNumberFormat="1" applyFont="1" applyAlignment="1">
      <alignment horizontal="center"/>
    </xf>
    <xf numFmtId="0" fontId="27" fillId="0" borderId="0" xfId="0" applyFont="1" applyAlignment="1">
      <alignment horizontal="left"/>
    </xf>
    <xf numFmtId="0" fontId="4" fillId="0" borderId="0" xfId="0" applyFont="1" applyAlignment="1">
      <alignment horizontal="right"/>
    </xf>
    <xf numFmtId="0" fontId="28" fillId="0" borderId="0" xfId="0" applyFont="1"/>
    <xf numFmtId="0" fontId="4" fillId="4" borderId="0" xfId="0" applyFont="1" applyFill="1"/>
    <xf numFmtId="0" fontId="0" fillId="4" borderId="0" xfId="0" applyFill="1"/>
    <xf numFmtId="0" fontId="1" fillId="4" borderId="0" xfId="0" applyFont="1" applyFill="1"/>
    <xf numFmtId="0" fontId="16" fillId="4" borderId="0" xfId="0" applyFont="1" applyFill="1"/>
    <xf numFmtId="0" fontId="16" fillId="3" borderId="0" xfId="0" applyFont="1" applyFill="1"/>
    <xf numFmtId="0" fontId="0" fillId="3" borderId="0" xfId="0" applyFill="1"/>
    <xf numFmtId="0" fontId="1" fillId="3" borderId="0" xfId="0" applyFont="1" applyFill="1"/>
    <xf numFmtId="0" fontId="6" fillId="5" borderId="15" xfId="0" applyFont="1" applyFill="1" applyBorder="1" applyAlignment="1"/>
    <xf numFmtId="0" fontId="19" fillId="5" borderId="15" xfId="0" applyFont="1" applyFill="1" applyBorder="1" applyAlignment="1">
      <alignment horizontal="center"/>
    </xf>
    <xf numFmtId="0" fontId="31" fillId="0" borderId="0" xfId="3" applyFont="1" applyAlignment="1" applyProtection="1">
      <alignment horizontal="left"/>
    </xf>
    <xf numFmtId="43" fontId="10" fillId="0" borderId="0" xfId="1" applyNumberFormat="1" applyFont="1" applyBorder="1"/>
    <xf numFmtId="2" fontId="26" fillId="0" borderId="0" xfId="0" applyNumberFormat="1" applyFont="1"/>
    <xf numFmtId="176" fontId="26" fillId="0" borderId="0" xfId="0" applyNumberFormat="1" applyFont="1"/>
    <xf numFmtId="8" fontId="26" fillId="0" borderId="0" xfId="0" applyNumberFormat="1" applyFont="1"/>
    <xf numFmtId="177" fontId="26" fillId="0" borderId="0" xfId="0" applyNumberFormat="1" applyFont="1"/>
    <xf numFmtId="165" fontId="26" fillId="0" borderId="0" xfId="1" applyNumberFormat="1" applyFont="1"/>
    <xf numFmtId="0" fontId="16" fillId="0" borderId="0" xfId="0" applyFont="1" applyBorder="1" applyAlignment="1">
      <alignment horizontal="right"/>
    </xf>
    <xf numFmtId="0" fontId="1" fillId="0" borderId="0" xfId="0" applyFont="1" applyBorder="1" applyAlignment="1" applyProtection="1">
      <alignment horizontal="left"/>
    </xf>
    <xf numFmtId="43" fontId="2" fillId="0" borderId="6" xfId="1" applyNumberFormat="1" applyFont="1" applyBorder="1" applyAlignment="1">
      <alignment horizontal="right"/>
    </xf>
    <xf numFmtId="43" fontId="2" fillId="0" borderId="7" xfId="1" applyNumberFormat="1" applyFont="1" applyFill="1" applyBorder="1" applyAlignment="1">
      <alignment horizontal="right"/>
    </xf>
    <xf numFmtId="43" fontId="1" fillId="2" borderId="10" xfId="1" applyFont="1" applyFill="1" applyBorder="1" applyAlignment="1" applyProtection="1">
      <alignment shrinkToFit="1"/>
      <protection locked="0"/>
    </xf>
    <xf numFmtId="0" fontId="21" fillId="0" borderId="2" xfId="0" applyFont="1" applyFill="1" applyBorder="1" applyAlignment="1" applyProtection="1">
      <alignment horizontal="left"/>
    </xf>
    <xf numFmtId="0" fontId="2" fillId="0" borderId="0" xfId="0" applyFont="1" applyBorder="1" applyAlignment="1" applyProtection="1">
      <alignment horizontal="center"/>
    </xf>
    <xf numFmtId="165" fontId="4" fillId="0" borderId="4" xfId="1" applyNumberFormat="1" applyFont="1" applyFill="1" applyBorder="1" applyAlignment="1" applyProtection="1">
      <alignment horizontal="left"/>
    </xf>
    <xf numFmtId="0" fontId="4" fillId="0" borderId="0" xfId="0" applyFont="1" applyBorder="1" applyAlignment="1" applyProtection="1">
      <alignment horizontal="center"/>
    </xf>
    <xf numFmtId="43" fontId="4" fillId="0" borderId="0" xfId="1" applyFont="1" applyBorder="1" applyAlignment="1" applyProtection="1">
      <alignment horizontal="center"/>
    </xf>
    <xf numFmtId="0" fontId="4" fillId="0" borderId="2" xfId="0" applyFont="1" applyFill="1" applyBorder="1" applyProtection="1"/>
    <xf numFmtId="0" fontId="1" fillId="0" borderId="0" xfId="0" applyFont="1" applyBorder="1" applyAlignment="1" applyProtection="1">
      <alignment horizontal="center"/>
    </xf>
    <xf numFmtId="0" fontId="16" fillId="0" borderId="0" xfId="0" applyFont="1" applyBorder="1" applyAlignment="1" applyProtection="1">
      <alignment horizontal="center"/>
    </xf>
    <xf numFmtId="43" fontId="10" fillId="0" borderId="0" xfId="1" applyNumberFormat="1" applyFont="1" applyBorder="1" applyAlignment="1" applyProtection="1">
      <alignment horizontal="center" shrinkToFit="1"/>
    </xf>
    <xf numFmtId="165" fontId="16" fillId="0" borderId="4" xfId="1" applyNumberFormat="1" applyFont="1" applyFill="1" applyBorder="1" applyAlignment="1" applyProtection="1">
      <alignment horizontal="right"/>
    </xf>
    <xf numFmtId="43" fontId="10" fillId="0" borderId="7" xfId="1" applyFont="1" applyFill="1" applyBorder="1" applyAlignment="1" applyProtection="1">
      <alignment horizontal="center" shrinkToFit="1"/>
    </xf>
    <xf numFmtId="0" fontId="4" fillId="0" borderId="3" xfId="0" applyFont="1" applyBorder="1" applyProtection="1"/>
    <xf numFmtId="0" fontId="16" fillId="0" borderId="1" xfId="0" applyFont="1" applyBorder="1" applyAlignment="1" applyProtection="1">
      <alignment horizontal="right"/>
    </xf>
    <xf numFmtId="0" fontId="16" fillId="0" borderId="1" xfId="0" applyFont="1" applyBorder="1" applyAlignment="1" applyProtection="1">
      <alignment horizontal="center"/>
    </xf>
    <xf numFmtId="43" fontId="10" fillId="0" borderId="1" xfId="1" applyFont="1" applyBorder="1" applyProtection="1"/>
    <xf numFmtId="165" fontId="16" fillId="0" borderId="5" xfId="1" applyNumberFormat="1" applyFont="1" applyFill="1" applyBorder="1" applyAlignment="1" applyProtection="1">
      <alignment horizontal="right"/>
    </xf>
    <xf numFmtId="0" fontId="29" fillId="3" borderId="11" xfId="0" applyFont="1" applyFill="1" applyBorder="1" applyAlignment="1">
      <alignment horizontal="left"/>
    </xf>
    <xf numFmtId="0" fontId="29" fillId="3" borderId="6" xfId="0" applyFont="1" applyFill="1" applyBorder="1" applyAlignment="1">
      <alignment horizontal="left"/>
    </xf>
    <xf numFmtId="0" fontId="29" fillId="3" borderId="12" xfId="0" applyFont="1" applyFill="1" applyBorder="1" applyAlignment="1">
      <alignment horizontal="left"/>
    </xf>
    <xf numFmtId="0" fontId="31" fillId="0" borderId="0" xfId="3" applyFont="1" applyAlignment="1" applyProtection="1">
      <alignment horizontal="left" wrapText="1"/>
    </xf>
    <xf numFmtId="0" fontId="30" fillId="0" borderId="1" xfId="0" applyFont="1" applyFill="1" applyBorder="1" applyAlignment="1">
      <alignment horizontal="center"/>
    </xf>
    <xf numFmtId="0" fontId="9" fillId="6" borderId="8" xfId="0" applyFont="1" applyFill="1" applyBorder="1" applyAlignment="1" applyProtection="1">
      <alignment horizontal="left" wrapText="1"/>
    </xf>
    <xf numFmtId="0" fontId="9" fillId="6" borderId="7" xfId="0" applyFont="1" applyFill="1" applyBorder="1" applyAlignment="1" applyProtection="1">
      <alignment horizontal="left" wrapText="1"/>
    </xf>
    <xf numFmtId="0" fontId="9" fillId="6" borderId="9" xfId="0" applyFont="1" applyFill="1" applyBorder="1" applyAlignment="1" applyProtection="1">
      <alignment horizontal="left" wrapText="1"/>
    </xf>
    <xf numFmtId="0" fontId="9" fillId="6" borderId="3" xfId="0" applyFont="1" applyFill="1" applyBorder="1" applyAlignment="1" applyProtection="1">
      <alignment horizontal="left" wrapText="1"/>
    </xf>
    <xf numFmtId="0" fontId="9" fillId="6" borderId="1" xfId="0" applyFont="1" applyFill="1" applyBorder="1" applyAlignment="1" applyProtection="1">
      <alignment horizontal="left" wrapText="1"/>
    </xf>
    <xf numFmtId="0" fontId="9" fillId="6" borderId="5" xfId="0" applyFont="1" applyFill="1" applyBorder="1" applyAlignment="1" applyProtection="1">
      <alignment horizontal="left" wrapText="1"/>
    </xf>
    <xf numFmtId="0" fontId="27" fillId="0" borderId="0" xfId="0" applyFont="1" applyAlignment="1">
      <alignment horizontal="left" wrapText="1"/>
    </xf>
    <xf numFmtId="0" fontId="18" fillId="0" borderId="13" xfId="0" applyFont="1" applyFill="1" applyBorder="1" applyAlignment="1">
      <alignment horizontal="center"/>
    </xf>
    <xf numFmtId="0" fontId="18" fillId="0" borderId="14" xfId="0" applyFont="1" applyFill="1" applyBorder="1" applyAlignment="1">
      <alignment horizontal="center"/>
    </xf>
    <xf numFmtId="43" fontId="18" fillId="0" borderId="13" xfId="1" applyFont="1" applyFill="1" applyBorder="1" applyAlignment="1">
      <alignment horizontal="center"/>
    </xf>
    <xf numFmtId="43" fontId="18" fillId="0" borderId="14" xfId="1" applyFont="1" applyFill="1" applyBorder="1" applyAlignment="1">
      <alignment horizontal="center"/>
    </xf>
    <xf numFmtId="0" fontId="31" fillId="0" borderId="4" xfId="3" applyFont="1" applyBorder="1" applyAlignment="1" applyProtection="1">
      <alignment horizontal="center" vertical="center" wrapText="1"/>
    </xf>
    <xf numFmtId="14" fontId="1" fillId="0" borderId="0" xfId="0" applyNumberFormat="1" applyFont="1" applyAlignment="1" applyProtection="1">
      <alignment horizontal="left"/>
    </xf>
    <xf numFmtId="0" fontId="29" fillId="3" borderId="11" xfId="0" applyFont="1" applyFill="1" applyBorder="1" applyAlignment="1" applyProtection="1">
      <alignment horizontal="left"/>
    </xf>
    <xf numFmtId="0" fontId="29" fillId="3" borderId="6" xfId="0" applyFont="1" applyFill="1" applyBorder="1" applyAlignment="1" applyProtection="1">
      <alignment horizontal="left"/>
    </xf>
    <xf numFmtId="0" fontId="29" fillId="3" borderId="12" xfId="0" applyFont="1" applyFill="1" applyBorder="1" applyAlignment="1" applyProtection="1">
      <alignment horizontal="left"/>
    </xf>
    <xf numFmtId="0" fontId="30" fillId="0" borderId="1" xfId="0" applyFont="1" applyFill="1" applyBorder="1" applyAlignment="1" applyProtection="1">
      <alignment horizontal="center"/>
    </xf>
  </cellXfs>
  <cellStyles count="4">
    <cellStyle name="Comma" xfId="1" builtinId="3"/>
    <cellStyle name="Currency" xfId="2" builtinId="4"/>
    <cellStyle name="Hyperlink" xfId="3" builtinId="8"/>
    <cellStyle name="Normal"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CCCC99"/>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CC"/>
      <rgbColor rgb="0099CCFF"/>
      <rgbColor rgb="00990000"/>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Drop" dropStyle="combo" dx="20" fmlaLink="$D$13" fmlaRange="Data!$D$2:$D$5" noThreeD="1" val="0"/>
</file>

<file path=xl/ctrlProps/ctrlProp10.xml><?xml version="1.0" encoding="utf-8"?>
<formControlPr xmlns="http://schemas.microsoft.com/office/spreadsheetml/2009/9/main" objectType="Drop" dropStyle="combo" dx="20" fmlaLink="$D$52" fmlaRange="Data!$D$28:$D$30" noThreeD="1" sel="3" val="0"/>
</file>

<file path=xl/ctrlProps/ctrlProp11.xml><?xml version="1.0" encoding="utf-8"?>
<formControlPr xmlns="http://schemas.microsoft.com/office/spreadsheetml/2009/9/main" objectType="Drop" dropStyle="combo" dx="20" fmlaLink="H52" fmlaRange="Data!$F$28:$F$30" noThreeD="1" sel="2" val="0"/>
</file>

<file path=xl/ctrlProps/ctrlProp12.xml><?xml version="1.0" encoding="utf-8"?>
<formControlPr xmlns="http://schemas.microsoft.com/office/spreadsheetml/2009/9/main" objectType="Drop" dropStyle="combo" dx="20" fmlaLink="F58" fmlaRange="Data!$A$2:$A$30" noThreeD="1" sel="22" val="21"/>
</file>

<file path=xl/ctrlProps/ctrlProp13.xml><?xml version="1.0" encoding="utf-8"?>
<formControlPr xmlns="http://schemas.microsoft.com/office/spreadsheetml/2009/9/main" objectType="Drop" dropStyle="combo" dx="20" fmlaLink="D64" fmlaRange="Data!$D$33:$D$36" noThreeD="1" sel="4" val="0"/>
</file>

<file path=xl/ctrlProps/ctrlProp14.xml><?xml version="1.0" encoding="utf-8"?>
<formControlPr xmlns="http://schemas.microsoft.com/office/spreadsheetml/2009/9/main" objectType="Drop" dropStyle="combo" dx="20" fmlaLink="H64" fmlaRange="Data!$F$33:$F$35" noThreeD="1" val="0"/>
</file>

<file path=xl/ctrlProps/ctrlProp15.xml><?xml version="1.0" encoding="utf-8"?>
<formControlPr xmlns="http://schemas.microsoft.com/office/spreadsheetml/2009/9/main" objectType="Drop" dropStyle="combo" dx="20" fmlaLink="F26" fmlaRange="Data!$A$2:$A$30" noThreeD="1" sel="22" val="17"/>
</file>

<file path=xl/ctrlProps/ctrlProp2.xml><?xml version="1.0" encoding="utf-8"?>
<formControlPr xmlns="http://schemas.microsoft.com/office/spreadsheetml/2009/9/main" objectType="Drop" dropStyle="combo" dx="20" fmlaLink="H13" fmlaRange="Data!$F$2:$F$5" noThreeD="1" val="0"/>
</file>

<file path=xl/ctrlProps/ctrlProp3.xml><?xml version="1.0" encoding="utf-8"?>
<formControlPr xmlns="http://schemas.microsoft.com/office/spreadsheetml/2009/9/main" objectType="Drop" dropStyle="combo" dx="20" fmlaLink="D20" fmlaRange="Data!$D$8:$D$12" noThreeD="1" sel="4" val="0"/>
</file>

<file path=xl/ctrlProps/ctrlProp4.xml><?xml version="1.0" encoding="utf-8"?>
<formControlPr xmlns="http://schemas.microsoft.com/office/spreadsheetml/2009/9/main" objectType="Drop" dropStyle="combo" dx="20" fmlaLink="H20" fmlaRange="Data!$F$8:$F$12" noThreeD="1" sel="5" val="0"/>
</file>

<file path=xl/ctrlProps/ctrlProp5.xml><?xml version="1.0" encoding="utf-8"?>
<formControlPr xmlns="http://schemas.microsoft.com/office/spreadsheetml/2009/9/main" objectType="Drop" dropStyle="combo" dx="20" fmlaLink="D29" fmlaRange="Data!$D$15:$D$18" noThreeD="1" sel="4" val="0"/>
</file>

<file path=xl/ctrlProps/ctrlProp6.xml><?xml version="1.0" encoding="utf-8"?>
<formControlPr xmlns="http://schemas.microsoft.com/office/spreadsheetml/2009/9/main" objectType="Drop" dropStyle="combo" dx="20" fmlaLink="$H$29" fmlaRange="Data!$F$15:$F$18" noThreeD="1" sel="4" val="0"/>
</file>

<file path=xl/ctrlProps/ctrlProp7.xml><?xml version="1.0" encoding="utf-8"?>
<formControlPr xmlns="http://schemas.microsoft.com/office/spreadsheetml/2009/9/main" objectType="Drop" dropStyle="combo" dx="20" fmlaLink="D36" fmlaRange="Data!$D$21:$D$25" noThreeD="1" sel="3" val="0"/>
</file>

<file path=xl/ctrlProps/ctrlProp8.xml><?xml version="1.0" encoding="utf-8"?>
<formControlPr xmlns="http://schemas.microsoft.com/office/spreadsheetml/2009/9/main" objectType="Drop" dropStyle="combo" dx="20" fmlaLink="H36" fmlaRange="Data!$F$21:$F$23" noThreeD="1" sel="2" val="0"/>
</file>

<file path=xl/ctrlProps/ctrlProp9.xml><?xml version="1.0" encoding="utf-8"?>
<formControlPr xmlns="http://schemas.microsoft.com/office/spreadsheetml/2009/9/main" objectType="Drop" dropStyle="combo" dx="20" fmlaLink="F49" fmlaRange="Data!$A$2:$A$30" noThreeD="1" sel="10" val="2"/>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0</xdr:colOff>
          <xdr:row>12</xdr:row>
          <xdr:rowOff>38100</xdr:rowOff>
        </xdr:from>
        <xdr:to>
          <xdr:col>3</xdr:col>
          <xdr:colOff>1074420</xdr:colOff>
          <xdr:row>13</xdr:row>
          <xdr:rowOff>137160</xdr:rowOff>
        </xdr:to>
        <xdr:sp macro="" textlink="">
          <xdr:nvSpPr>
            <xdr:cNvPr id="1048" name="Drop Down 24" hidden="1">
              <a:extLst>
                <a:ext uri="{63B3BB69-23CF-44E3-9099-C40C66FF867C}">
                  <a14:compatExt spid="_x0000_s104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12</xdr:row>
          <xdr:rowOff>38100</xdr:rowOff>
        </xdr:from>
        <xdr:to>
          <xdr:col>8</xdr:col>
          <xdr:colOff>7620</xdr:colOff>
          <xdr:row>13</xdr:row>
          <xdr:rowOff>137160</xdr:rowOff>
        </xdr:to>
        <xdr:sp macro="" textlink="">
          <xdr:nvSpPr>
            <xdr:cNvPr id="1053" name="Drop Down 29" hidden="1">
              <a:extLst>
                <a:ext uri="{63B3BB69-23CF-44E3-9099-C40C66FF867C}">
                  <a14:compatExt spid="_x0000_s105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19</xdr:row>
          <xdr:rowOff>38100</xdr:rowOff>
        </xdr:from>
        <xdr:to>
          <xdr:col>3</xdr:col>
          <xdr:colOff>1074420</xdr:colOff>
          <xdr:row>20</xdr:row>
          <xdr:rowOff>137160</xdr:rowOff>
        </xdr:to>
        <xdr:sp macro="" textlink="">
          <xdr:nvSpPr>
            <xdr:cNvPr id="1054" name="Drop Down 30" hidden="1">
              <a:extLst>
                <a:ext uri="{63B3BB69-23CF-44E3-9099-C40C66FF867C}">
                  <a14:compatExt spid="_x0000_s105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19</xdr:row>
          <xdr:rowOff>38100</xdr:rowOff>
        </xdr:from>
        <xdr:to>
          <xdr:col>8</xdr:col>
          <xdr:colOff>7620</xdr:colOff>
          <xdr:row>20</xdr:row>
          <xdr:rowOff>137160</xdr:rowOff>
        </xdr:to>
        <xdr:sp macro="" textlink="">
          <xdr:nvSpPr>
            <xdr:cNvPr id="1055" name="Drop Down 31" hidden="1">
              <a:extLst>
                <a:ext uri="{63B3BB69-23CF-44E3-9099-C40C66FF867C}">
                  <a14:compatExt spid="_x0000_s105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28</xdr:row>
          <xdr:rowOff>30480</xdr:rowOff>
        </xdr:from>
        <xdr:to>
          <xdr:col>3</xdr:col>
          <xdr:colOff>1074420</xdr:colOff>
          <xdr:row>29</xdr:row>
          <xdr:rowOff>121920</xdr:rowOff>
        </xdr:to>
        <xdr:sp macro="" textlink="">
          <xdr:nvSpPr>
            <xdr:cNvPr id="1056" name="Drop Down 32" hidden="1">
              <a:extLst>
                <a:ext uri="{63B3BB69-23CF-44E3-9099-C40C66FF867C}">
                  <a14:compatExt spid="_x0000_s105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28</xdr:row>
          <xdr:rowOff>30480</xdr:rowOff>
        </xdr:from>
        <xdr:to>
          <xdr:col>8</xdr:col>
          <xdr:colOff>7620</xdr:colOff>
          <xdr:row>29</xdr:row>
          <xdr:rowOff>121920</xdr:rowOff>
        </xdr:to>
        <xdr:sp macro="" textlink="">
          <xdr:nvSpPr>
            <xdr:cNvPr id="1057" name="Drop Down 33" hidden="1">
              <a:extLst>
                <a:ext uri="{63B3BB69-23CF-44E3-9099-C40C66FF867C}">
                  <a14:compatExt spid="_x0000_s105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35</xdr:row>
          <xdr:rowOff>22860</xdr:rowOff>
        </xdr:from>
        <xdr:to>
          <xdr:col>3</xdr:col>
          <xdr:colOff>1074420</xdr:colOff>
          <xdr:row>36</xdr:row>
          <xdr:rowOff>106680</xdr:rowOff>
        </xdr:to>
        <xdr:sp macro="" textlink="">
          <xdr:nvSpPr>
            <xdr:cNvPr id="1058" name="Drop Down 34" hidden="1">
              <a:extLst>
                <a:ext uri="{63B3BB69-23CF-44E3-9099-C40C66FF867C}">
                  <a14:compatExt spid="_x0000_s105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35</xdr:row>
          <xdr:rowOff>22860</xdr:rowOff>
        </xdr:from>
        <xdr:to>
          <xdr:col>8</xdr:col>
          <xdr:colOff>7620</xdr:colOff>
          <xdr:row>36</xdr:row>
          <xdr:rowOff>106680</xdr:rowOff>
        </xdr:to>
        <xdr:sp macro="" textlink="">
          <xdr:nvSpPr>
            <xdr:cNvPr id="1059" name="Drop Down 35" hidden="1">
              <a:extLst>
                <a:ext uri="{63B3BB69-23CF-44E3-9099-C40C66FF867C}">
                  <a14:compatExt spid="_x0000_s105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381000</xdr:colOff>
          <xdr:row>48</xdr:row>
          <xdr:rowOff>0</xdr:rowOff>
        </xdr:from>
        <xdr:to>
          <xdr:col>6</xdr:col>
          <xdr:colOff>342900</xdr:colOff>
          <xdr:row>49</xdr:row>
          <xdr:rowOff>38100</xdr:rowOff>
        </xdr:to>
        <xdr:sp macro="" textlink="">
          <xdr:nvSpPr>
            <xdr:cNvPr id="1060" name="Drop Down 36" hidden="1">
              <a:extLst>
                <a:ext uri="{63B3BB69-23CF-44E3-9099-C40C66FF867C}">
                  <a14:compatExt spid="_x0000_s106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594360</xdr:colOff>
          <xdr:row>51</xdr:row>
          <xdr:rowOff>30480</xdr:rowOff>
        </xdr:from>
        <xdr:to>
          <xdr:col>3</xdr:col>
          <xdr:colOff>1074420</xdr:colOff>
          <xdr:row>52</xdr:row>
          <xdr:rowOff>121920</xdr:rowOff>
        </xdr:to>
        <xdr:sp macro="" textlink="">
          <xdr:nvSpPr>
            <xdr:cNvPr id="1062" name="Drop Down 38" hidden="1">
              <a:extLst>
                <a:ext uri="{63B3BB69-23CF-44E3-9099-C40C66FF867C}">
                  <a14:compatExt spid="_x0000_s106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51</xdr:row>
          <xdr:rowOff>38100</xdr:rowOff>
        </xdr:from>
        <xdr:to>
          <xdr:col>8</xdr:col>
          <xdr:colOff>266700</xdr:colOff>
          <xdr:row>52</xdr:row>
          <xdr:rowOff>137160</xdr:rowOff>
        </xdr:to>
        <xdr:sp macro="" textlink="">
          <xdr:nvSpPr>
            <xdr:cNvPr id="1064" name="Drop Down 40" hidden="1">
              <a:extLst>
                <a:ext uri="{63B3BB69-23CF-44E3-9099-C40C66FF867C}">
                  <a14:compatExt spid="_x0000_s106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388620</xdr:colOff>
          <xdr:row>56</xdr:row>
          <xdr:rowOff>45720</xdr:rowOff>
        </xdr:from>
        <xdr:to>
          <xdr:col>6</xdr:col>
          <xdr:colOff>350520</xdr:colOff>
          <xdr:row>58</xdr:row>
          <xdr:rowOff>22860</xdr:rowOff>
        </xdr:to>
        <xdr:sp macro="" textlink="">
          <xdr:nvSpPr>
            <xdr:cNvPr id="1065" name="Drop Down 41" hidden="1">
              <a:extLst>
                <a:ext uri="{63B3BB69-23CF-44E3-9099-C40C66FF867C}">
                  <a14:compatExt spid="_x0000_s106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63</xdr:row>
          <xdr:rowOff>38100</xdr:rowOff>
        </xdr:from>
        <xdr:to>
          <xdr:col>3</xdr:col>
          <xdr:colOff>1074420</xdr:colOff>
          <xdr:row>64</xdr:row>
          <xdr:rowOff>137160</xdr:rowOff>
        </xdr:to>
        <xdr:sp macro="" textlink="">
          <xdr:nvSpPr>
            <xdr:cNvPr id="1066" name="Drop Down 42" hidden="1">
              <a:extLst>
                <a:ext uri="{63B3BB69-23CF-44E3-9099-C40C66FF867C}">
                  <a14:compatExt spid="_x0000_s106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63</xdr:row>
          <xdr:rowOff>38100</xdr:rowOff>
        </xdr:from>
        <xdr:to>
          <xdr:col>8</xdr:col>
          <xdr:colOff>175260</xdr:colOff>
          <xdr:row>64</xdr:row>
          <xdr:rowOff>137160</xdr:rowOff>
        </xdr:to>
        <xdr:sp macro="" textlink="">
          <xdr:nvSpPr>
            <xdr:cNvPr id="1067" name="Drop Down 43" hidden="1">
              <a:extLst>
                <a:ext uri="{63B3BB69-23CF-44E3-9099-C40C66FF867C}">
                  <a14:compatExt spid="_x0000_s106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381000</xdr:colOff>
          <xdr:row>25</xdr:row>
          <xdr:rowOff>0</xdr:rowOff>
        </xdr:from>
        <xdr:to>
          <xdr:col>6</xdr:col>
          <xdr:colOff>342900</xdr:colOff>
          <xdr:row>26</xdr:row>
          <xdr:rowOff>0</xdr:rowOff>
        </xdr:to>
        <xdr:sp macro="" textlink="">
          <xdr:nvSpPr>
            <xdr:cNvPr id="1073" name="Drop Down 49" hidden="1">
              <a:extLst>
                <a:ext uri="{63B3BB69-23CF-44E3-9099-C40C66FF867C}">
                  <a14:compatExt spid="_x0000_s1073"/>
                </a:ext>
              </a:extLst>
            </xdr:cNvPr>
            <xdr:cNvSpPr/>
          </xdr:nvSpPr>
          <xdr:spPr>
            <a:xfrm>
              <a:off x="0" y="0"/>
              <a:ext cx="0" cy="0"/>
            </a:xfrm>
            <a:prstGeom prst="rect">
              <a:avLst/>
            </a:prstGeom>
          </xdr:spPr>
        </xdr:sp>
        <xdr:clientData/>
      </xdr:twoCellAnchor>
    </mc:Choice>
    <mc:Fallback/>
  </mc:AlternateContent>
  <xdr:twoCellAnchor editAs="oneCell">
    <xdr:from>
      <xdr:col>6</xdr:col>
      <xdr:colOff>594360</xdr:colOff>
      <xdr:row>89</xdr:row>
      <xdr:rowOff>160020</xdr:rowOff>
    </xdr:from>
    <xdr:to>
      <xdr:col>8</xdr:col>
      <xdr:colOff>822960</xdr:colOff>
      <xdr:row>92</xdr:row>
      <xdr:rowOff>91554</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794760" y="13868400"/>
          <a:ext cx="2377440" cy="43445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13" Type="http://schemas.openxmlformats.org/officeDocument/2006/relationships/ctrlProp" Target="../ctrlProps/ctrlProp4.xml"/><Relationship Id="rId18" Type="http://schemas.openxmlformats.org/officeDocument/2006/relationships/ctrlProp" Target="../ctrlProps/ctrlProp9.xml"/><Relationship Id="rId3" Type="http://schemas.openxmlformats.org/officeDocument/2006/relationships/hyperlink" Target="http://www.extension.iastate.edu/agdm/wdfinancial.html" TargetMode="External"/><Relationship Id="rId21" Type="http://schemas.openxmlformats.org/officeDocument/2006/relationships/ctrlProp" Target="../ctrlProps/ctrlProp12.xml"/><Relationship Id="rId7" Type="http://schemas.openxmlformats.org/officeDocument/2006/relationships/printerSettings" Target="../printerSettings/printerSettings1.bin"/><Relationship Id="rId12" Type="http://schemas.openxmlformats.org/officeDocument/2006/relationships/ctrlProp" Target="../ctrlProps/ctrlProp3.xml"/><Relationship Id="rId17" Type="http://schemas.openxmlformats.org/officeDocument/2006/relationships/ctrlProp" Target="../ctrlProps/ctrlProp8.xml"/><Relationship Id="rId2" Type="http://schemas.openxmlformats.org/officeDocument/2006/relationships/hyperlink" Target="http://www.extension.iastate.edu/agdm/crops/pdf/a3-24.pdf" TargetMode="External"/><Relationship Id="rId16" Type="http://schemas.openxmlformats.org/officeDocument/2006/relationships/ctrlProp" Target="../ctrlProps/ctrlProp7.xml"/><Relationship Id="rId20" Type="http://schemas.openxmlformats.org/officeDocument/2006/relationships/ctrlProp" Target="../ctrlProps/ctrlProp11.xml"/><Relationship Id="rId1" Type="http://schemas.openxmlformats.org/officeDocument/2006/relationships/hyperlink" Target="http://www.xe.com/ucc/convert.cgi" TargetMode="External"/><Relationship Id="rId6" Type="http://schemas.openxmlformats.org/officeDocument/2006/relationships/hyperlink" Target="http://www.extension.iastate.edu/agdm/wholefarm/pdf/c6-80.pdf" TargetMode="External"/><Relationship Id="rId11" Type="http://schemas.openxmlformats.org/officeDocument/2006/relationships/ctrlProp" Target="../ctrlProps/ctrlProp2.xml"/><Relationship Id="rId24" Type="http://schemas.openxmlformats.org/officeDocument/2006/relationships/ctrlProp" Target="../ctrlProps/ctrlProp15.xml"/><Relationship Id="rId5" Type="http://schemas.openxmlformats.org/officeDocument/2006/relationships/hyperlink" Target="mailto:aholste@iastate.edu" TargetMode="External"/><Relationship Id="rId15" Type="http://schemas.openxmlformats.org/officeDocument/2006/relationships/ctrlProp" Target="../ctrlProps/ctrlProp6.xml"/><Relationship Id="rId23" Type="http://schemas.openxmlformats.org/officeDocument/2006/relationships/ctrlProp" Target="../ctrlProps/ctrlProp14.xml"/><Relationship Id="rId10" Type="http://schemas.openxmlformats.org/officeDocument/2006/relationships/ctrlProp" Target="../ctrlProps/ctrlProp1.xml"/><Relationship Id="rId19" Type="http://schemas.openxmlformats.org/officeDocument/2006/relationships/ctrlProp" Target="../ctrlProps/ctrlProp10.xml"/><Relationship Id="rId4" Type="http://schemas.openxmlformats.org/officeDocument/2006/relationships/hyperlink" Target="mailto:wedwards@iastate.edu?subject=AgDM%20Spreadsheet" TargetMode="External"/><Relationship Id="rId9" Type="http://schemas.openxmlformats.org/officeDocument/2006/relationships/vmlDrawing" Target="../drawings/vmlDrawing1.vml"/><Relationship Id="rId14" Type="http://schemas.openxmlformats.org/officeDocument/2006/relationships/ctrlProp" Target="../ctrlProps/ctrlProp5.xml"/><Relationship Id="rId22" Type="http://schemas.openxmlformats.org/officeDocument/2006/relationships/ctrlProp" Target="../ctrlProps/ctrlProp13.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autoPageBreaks="0" fitToPage="1"/>
  </sheetPr>
  <dimension ref="A1:M98"/>
  <sheetViews>
    <sheetView showGridLines="0" tabSelected="1" zoomScaleNormal="100" workbookViewId="0">
      <selection activeCell="E29" sqref="E29"/>
    </sheetView>
  </sheetViews>
  <sheetFormatPr defaultRowHeight="13.2" x14ac:dyDescent="0.25"/>
  <cols>
    <col min="1" max="1" width="1.6640625" style="165" customWidth="1"/>
    <col min="2" max="2" width="1.6640625" customWidth="1"/>
    <col min="3" max="3" width="9" bestFit="1" customWidth="1"/>
    <col min="4" max="4" width="16.21875" style="3" customWidth="1"/>
    <col min="5" max="5" width="15.6640625" style="1" customWidth="1"/>
    <col min="6" max="6" width="3" style="34" customWidth="1"/>
    <col min="7" max="7" width="15.6640625" style="7" customWidth="1"/>
    <col min="8" max="8" width="15.6640625" style="1" customWidth="1"/>
    <col min="9" max="9" width="14.44140625" style="9" bestFit="1" customWidth="1"/>
    <col min="10" max="11" width="15.6640625" customWidth="1"/>
    <col min="12" max="12" width="15.6640625" style="6" customWidth="1"/>
    <col min="13" max="20" width="15.6640625" customWidth="1"/>
  </cols>
  <sheetData>
    <row r="1" spans="1:13" s="167" customFormat="1" ht="18" thickBot="1" x14ac:dyDescent="0.35">
      <c r="C1" s="167" t="s">
        <v>53</v>
      </c>
      <c r="F1" s="168"/>
    </row>
    <row r="2" spans="1:13" s="15" customFormat="1" ht="14.4" thickTop="1" x14ac:dyDescent="0.25">
      <c r="A2" s="160"/>
      <c r="B2" s="11"/>
      <c r="C2" s="14" t="s">
        <v>106</v>
      </c>
      <c r="E2" s="8"/>
      <c r="F2" s="56"/>
    </row>
    <row r="3" spans="1:13" s="15" customFormat="1" ht="12.75" customHeight="1" x14ac:dyDescent="0.25">
      <c r="A3" s="160"/>
      <c r="B3" s="11"/>
      <c r="C3" s="200" t="s">
        <v>105</v>
      </c>
      <c r="D3" s="200"/>
      <c r="E3" s="200"/>
      <c r="F3" s="200"/>
      <c r="G3" s="200"/>
      <c r="H3" s="16"/>
      <c r="I3" s="17"/>
      <c r="J3" s="17"/>
      <c r="K3" s="17"/>
      <c r="L3" s="17"/>
    </row>
    <row r="4" spans="1:13" s="15" customFormat="1" x14ac:dyDescent="0.25">
      <c r="A4" s="160"/>
      <c r="B4" s="11"/>
      <c r="C4" s="11"/>
      <c r="F4" s="56"/>
    </row>
    <row r="5" spans="1:13" ht="12.75" customHeight="1" x14ac:dyDescent="0.25">
      <c r="A5" s="161"/>
      <c r="B5" s="12"/>
      <c r="C5" s="202" t="s">
        <v>97</v>
      </c>
      <c r="D5" s="203"/>
      <c r="E5" s="203"/>
      <c r="F5" s="203"/>
      <c r="G5" s="203"/>
      <c r="H5" s="204"/>
      <c r="I5"/>
      <c r="L5"/>
    </row>
    <row r="6" spans="1:13" x14ac:dyDescent="0.25">
      <c r="A6" s="161"/>
      <c r="B6" s="12"/>
      <c r="C6" s="205"/>
      <c r="D6" s="206"/>
      <c r="E6" s="206"/>
      <c r="F6" s="206"/>
      <c r="G6" s="206"/>
      <c r="H6" s="207"/>
      <c r="I6"/>
      <c r="L6"/>
    </row>
    <row r="7" spans="1:13" ht="12" customHeight="1" x14ac:dyDescent="0.25">
      <c r="A7" s="160"/>
      <c r="B7" s="11"/>
      <c r="D7" s="4"/>
    </row>
    <row r="8" spans="1:13" ht="17.399999999999999" hidden="1" thickBot="1" x14ac:dyDescent="0.35">
      <c r="A8" s="160"/>
      <c r="B8" s="11"/>
      <c r="C8" s="11"/>
      <c r="D8" s="209" t="s">
        <v>90</v>
      </c>
      <c r="E8" s="210"/>
      <c r="F8" s="56"/>
      <c r="G8" s="211" t="s">
        <v>93</v>
      </c>
      <c r="H8" s="212"/>
      <c r="J8" s="2"/>
      <c r="K8" s="2"/>
      <c r="L8" s="5"/>
      <c r="M8" s="2"/>
    </row>
    <row r="9" spans="1:13" ht="15" hidden="1" customHeight="1" x14ac:dyDescent="0.3">
      <c r="A9" s="160"/>
      <c r="B9" s="11"/>
      <c r="C9" s="11"/>
      <c r="D9" s="28" t="s">
        <v>92</v>
      </c>
      <c r="E9" s="28" t="s">
        <v>91</v>
      </c>
      <c r="F9" s="54"/>
      <c r="G9" s="28" t="s">
        <v>91</v>
      </c>
      <c r="H9" s="29" t="s">
        <v>92</v>
      </c>
      <c r="I9" s="10"/>
      <c r="J9" s="2"/>
      <c r="K9" s="2"/>
      <c r="L9" s="5"/>
      <c r="M9" s="2"/>
    </row>
    <row r="10" spans="1:13" ht="15.6" x14ac:dyDescent="0.3">
      <c r="A10" s="160"/>
      <c r="B10" s="11"/>
      <c r="C10" s="197" t="s">
        <v>1</v>
      </c>
      <c r="D10" s="198"/>
      <c r="E10" s="198"/>
      <c r="F10" s="198"/>
      <c r="G10" s="198"/>
      <c r="H10" s="198"/>
      <c r="I10" s="199"/>
      <c r="J10" s="2"/>
      <c r="K10" s="2"/>
      <c r="L10" s="5"/>
      <c r="M10" s="2"/>
    </row>
    <row r="11" spans="1:13" s="15" customFormat="1" ht="15" x14ac:dyDescent="0.25">
      <c r="A11" s="160"/>
      <c r="B11" s="11"/>
      <c r="C11" s="97"/>
      <c r="D11" s="201" t="s">
        <v>90</v>
      </c>
      <c r="E11" s="201"/>
      <c r="F11" s="110"/>
      <c r="G11" s="201" t="s">
        <v>93</v>
      </c>
      <c r="H11" s="201"/>
      <c r="I11" s="98"/>
      <c r="J11" s="54"/>
      <c r="K11" s="54"/>
      <c r="L11" s="96"/>
      <c r="M11" s="54"/>
    </row>
    <row r="12" spans="1:13" s="15" customFormat="1" ht="15" x14ac:dyDescent="0.25">
      <c r="A12" s="160"/>
      <c r="B12" s="11"/>
      <c r="C12" s="97"/>
      <c r="D12" s="54" t="s">
        <v>92</v>
      </c>
      <c r="E12" s="54" t="s">
        <v>91</v>
      </c>
      <c r="F12" s="54"/>
      <c r="G12" s="54" t="s">
        <v>91</v>
      </c>
      <c r="H12" s="96" t="s">
        <v>92</v>
      </c>
      <c r="I12" s="98"/>
      <c r="J12" s="54"/>
      <c r="K12" s="54"/>
      <c r="L12" s="96"/>
      <c r="M12" s="54"/>
    </row>
    <row r="13" spans="1:13" s="35" customFormat="1" x14ac:dyDescent="0.25">
      <c r="A13" s="162"/>
      <c r="B13" s="13"/>
      <c r="C13" s="53"/>
      <c r="D13" s="123">
        <v>1</v>
      </c>
      <c r="E13" s="131">
        <v>100</v>
      </c>
      <c r="F13" s="54" t="s">
        <v>0</v>
      </c>
      <c r="G13" s="118">
        <f>E13*CHOOSE(D13,Data!E2,Data!E3,Data!E4,Data!E5)*CHOOSE(H13,Data!G2,Data!G3,Data!G4,Data!G5)</f>
        <v>2540</v>
      </c>
      <c r="H13" s="143">
        <v>1</v>
      </c>
      <c r="I13" s="73"/>
      <c r="J13" s="40"/>
      <c r="K13" s="34"/>
      <c r="L13" s="33"/>
      <c r="M13" s="34"/>
    </row>
    <row r="14" spans="1:13" s="35" customFormat="1" x14ac:dyDescent="0.25">
      <c r="A14" s="163"/>
      <c r="B14" s="36"/>
      <c r="C14" s="53"/>
      <c r="D14" s="2"/>
      <c r="E14" s="104">
        <f>G14/(CHOOSE(D13,Data!E2,Data!E3,Data!E4,Data!E5)*CHOOSE(H13,Data!G2,Data!G3,Data!G4,Data!G5))</f>
        <v>3.9370078740157481</v>
      </c>
      <c r="F14" s="54" t="s">
        <v>0</v>
      </c>
      <c r="G14" s="132">
        <v>100</v>
      </c>
      <c r="H14" s="144">
        <f>E13/0.03281</f>
        <v>3047.851264858275</v>
      </c>
      <c r="I14" s="82"/>
      <c r="J14" s="42"/>
      <c r="K14" s="34"/>
      <c r="L14" s="33"/>
      <c r="M14" s="34"/>
    </row>
    <row r="15" spans="1:13" s="35" customFormat="1" x14ac:dyDescent="0.25">
      <c r="A15" s="163"/>
      <c r="B15" s="36"/>
      <c r="C15" s="57"/>
      <c r="D15" s="43"/>
      <c r="E15" s="44"/>
      <c r="F15" s="45"/>
      <c r="G15" s="46"/>
      <c r="H15" s="45"/>
      <c r="I15" s="84"/>
      <c r="J15" s="34"/>
      <c r="K15" s="34"/>
      <c r="L15" s="33"/>
      <c r="M15" s="34"/>
    </row>
    <row r="16" spans="1:13" s="35" customFormat="1" x14ac:dyDescent="0.25">
      <c r="A16" s="163"/>
      <c r="B16" s="36"/>
      <c r="C16" s="11"/>
      <c r="D16" s="47"/>
      <c r="E16" s="42"/>
      <c r="F16" s="37"/>
      <c r="G16" s="33"/>
      <c r="H16" s="37"/>
      <c r="I16" s="38"/>
      <c r="J16" s="34"/>
      <c r="K16" s="34"/>
      <c r="L16" s="33"/>
      <c r="M16" s="34"/>
    </row>
    <row r="17" spans="1:13" ht="15.6" x14ac:dyDescent="0.3">
      <c r="A17" s="161"/>
      <c r="B17" s="12"/>
      <c r="C17" s="197" t="s">
        <v>2</v>
      </c>
      <c r="D17" s="198"/>
      <c r="E17" s="198"/>
      <c r="F17" s="198"/>
      <c r="G17" s="198"/>
      <c r="H17" s="198"/>
      <c r="I17" s="199"/>
      <c r="J17" s="1"/>
      <c r="K17" s="1"/>
      <c r="M17" s="1"/>
    </row>
    <row r="18" spans="1:13" ht="15.6" x14ac:dyDescent="0.3">
      <c r="A18" s="160"/>
      <c r="B18" s="11"/>
      <c r="C18" s="80"/>
      <c r="D18" s="201" t="s">
        <v>90</v>
      </c>
      <c r="E18" s="201"/>
      <c r="F18" s="110"/>
      <c r="G18" s="201" t="s">
        <v>93</v>
      </c>
      <c r="H18" s="201"/>
      <c r="I18" s="81"/>
      <c r="J18" s="2"/>
      <c r="K18" s="2"/>
      <c r="L18" s="5"/>
      <c r="M18" s="2"/>
    </row>
    <row r="19" spans="1:13" ht="15.6" x14ac:dyDescent="0.3">
      <c r="A19" s="160"/>
      <c r="B19" s="11"/>
      <c r="C19" s="80"/>
      <c r="D19" s="54" t="s">
        <v>92</v>
      </c>
      <c r="E19" s="54" t="s">
        <v>91</v>
      </c>
      <c r="F19" s="54"/>
      <c r="G19" s="54" t="s">
        <v>91</v>
      </c>
      <c r="H19" s="96" t="s">
        <v>92</v>
      </c>
      <c r="I19" s="81"/>
      <c r="J19" s="2"/>
      <c r="K19" s="2"/>
      <c r="L19" s="5"/>
      <c r="M19" s="2"/>
    </row>
    <row r="20" spans="1:13" s="35" customFormat="1" x14ac:dyDescent="0.25">
      <c r="A20" s="162"/>
      <c r="B20" s="13"/>
      <c r="C20" s="53"/>
      <c r="D20" s="126">
        <v>4</v>
      </c>
      <c r="E20" s="131">
        <v>100</v>
      </c>
      <c r="F20" s="37" t="s">
        <v>0</v>
      </c>
      <c r="G20" s="119">
        <f>E20*CHOOSE(D20,Data!E8,Data!E9,Data!E10,Data!E11,Data!E12)*CHOOSE(H20,Data!G8,Data!G9,Data!G10,Data!G11,Data!G12)</f>
        <v>57.91648427741363</v>
      </c>
      <c r="H20" s="145">
        <v>5</v>
      </c>
      <c r="I20" s="86"/>
      <c r="J20" s="34"/>
      <c r="L20" s="33"/>
      <c r="M20" s="34"/>
    </row>
    <row r="21" spans="1:13" s="35" customFormat="1" x14ac:dyDescent="0.25">
      <c r="A21" s="163"/>
      <c r="B21" s="36"/>
      <c r="C21" s="53"/>
      <c r="D21" s="37"/>
      <c r="E21" s="104">
        <f>G21/(CHOOSE(D20,Data!E8,Data!E9,Data!E10,Data!E11,Data!E12)*CHOOSE(H20,Data!G8,Data!G9,Data!G10,Data!G11,Data!G12))</f>
        <v>172.66241424636712</v>
      </c>
      <c r="F21" s="37" t="s">
        <v>0</v>
      </c>
      <c r="G21" s="133">
        <v>100</v>
      </c>
      <c r="H21" s="146">
        <f>E21/322900</f>
        <v>5.3472410729751352E-4</v>
      </c>
      <c r="I21" s="86"/>
      <c r="J21" s="34"/>
      <c r="L21" s="33"/>
      <c r="M21" s="34"/>
    </row>
    <row r="22" spans="1:13" s="35" customFormat="1" x14ac:dyDescent="0.25">
      <c r="A22" s="163"/>
      <c r="B22" s="36"/>
      <c r="C22" s="57"/>
      <c r="D22" s="48"/>
      <c r="E22" s="45"/>
      <c r="F22" s="45"/>
      <c r="G22" s="46"/>
      <c r="H22" s="45"/>
      <c r="I22" s="77"/>
      <c r="K22" s="34"/>
      <c r="L22" s="33"/>
    </row>
    <row r="23" spans="1:13" s="35" customFormat="1" x14ac:dyDescent="0.25">
      <c r="A23" s="163"/>
      <c r="B23" s="36"/>
      <c r="C23" s="11"/>
      <c r="D23" s="49"/>
      <c r="E23" s="34"/>
      <c r="F23" s="34"/>
      <c r="G23" s="33"/>
      <c r="H23" s="34"/>
      <c r="I23" s="41"/>
      <c r="K23" s="34"/>
      <c r="L23" s="33"/>
    </row>
    <row r="24" spans="1:13" ht="15.6" x14ac:dyDescent="0.3">
      <c r="A24" s="161"/>
      <c r="B24" s="12"/>
      <c r="C24" s="197" t="s">
        <v>3</v>
      </c>
      <c r="D24" s="198"/>
      <c r="E24" s="198"/>
      <c r="F24" s="198"/>
      <c r="G24" s="198"/>
      <c r="H24" s="198"/>
      <c r="I24" s="199"/>
      <c r="K24" s="1"/>
    </row>
    <row r="25" spans="1:13" ht="5.25" customHeight="1" x14ac:dyDescent="0.3">
      <c r="A25" s="161"/>
      <c r="B25" s="12"/>
      <c r="C25" s="115"/>
      <c r="D25" s="99"/>
      <c r="E25" s="99"/>
      <c r="F25" s="99"/>
      <c r="G25" s="99"/>
      <c r="H25" s="99"/>
      <c r="I25" s="117"/>
      <c r="K25" s="1"/>
    </row>
    <row r="26" spans="1:13" ht="15.6" x14ac:dyDescent="0.3">
      <c r="A26" s="161"/>
      <c r="B26" s="12"/>
      <c r="C26" s="113" t="s">
        <v>100</v>
      </c>
      <c r="D26" s="35"/>
      <c r="E26" s="35"/>
      <c r="F26" s="129">
        <v>22</v>
      </c>
      <c r="G26" s="33"/>
      <c r="H26" s="99"/>
      <c r="I26" s="117"/>
      <c r="K26" s="1"/>
    </row>
    <row r="27" spans="1:13" s="15" customFormat="1" ht="15" x14ac:dyDescent="0.25">
      <c r="A27" s="160"/>
      <c r="B27" s="11"/>
      <c r="C27" s="97"/>
      <c r="D27" s="201" t="s">
        <v>90</v>
      </c>
      <c r="E27" s="201"/>
      <c r="F27" s="110"/>
      <c r="G27" s="201" t="s">
        <v>93</v>
      </c>
      <c r="H27" s="201"/>
      <c r="I27" s="98"/>
      <c r="J27" s="54"/>
      <c r="K27" s="54"/>
      <c r="L27" s="96"/>
      <c r="M27" s="54"/>
    </row>
    <row r="28" spans="1:13" s="15" customFormat="1" ht="15" x14ac:dyDescent="0.25">
      <c r="A28" s="160"/>
      <c r="B28" s="11"/>
      <c r="C28" s="97"/>
      <c r="D28" s="54" t="s">
        <v>92</v>
      </c>
      <c r="E28" s="54" t="s">
        <v>91</v>
      </c>
      <c r="F28" s="54"/>
      <c r="G28" s="54" t="s">
        <v>91</v>
      </c>
      <c r="H28" s="96" t="s">
        <v>92</v>
      </c>
      <c r="I28" s="98"/>
      <c r="J28" s="54"/>
      <c r="K28" s="54"/>
      <c r="L28" s="121"/>
      <c r="M28" s="54"/>
    </row>
    <row r="29" spans="1:13" s="35" customFormat="1" x14ac:dyDescent="0.25">
      <c r="A29" s="162"/>
      <c r="B29" s="13"/>
      <c r="C29" s="53"/>
      <c r="D29" s="126">
        <v>4</v>
      </c>
      <c r="E29" s="134">
        <v>163</v>
      </c>
      <c r="F29" s="37" t="s">
        <v>0</v>
      </c>
      <c r="G29" s="118">
        <f>E29*CHOOSE(D29,Data!E15,Data!E16,Data!E17,Data!E16*CHOOSE(F$26,Data!B2,Data!B3,Data!B4,Data!B5,Data!B6,Data!B7,Data!B8,Data!B9,Data!B10,Data!B11,Data!B12,Data!B13,Data!B14,Data!B15,Data!B16,Data!B17,Data!B18,Data!B19,Data!B20,Data!B21,Data!B22,Data!B23,Data!B24,Data!B25,Data!B26,Data!B27,Data!B28,Data!B29,Data!B30))*CHOOSE(H29,Data!G15,Data!G16,Data!G17,Data!G18)</f>
        <v>4.1403877759999999</v>
      </c>
      <c r="H29" s="127">
        <v>4</v>
      </c>
      <c r="I29" s="87"/>
      <c r="K29" s="34"/>
      <c r="L29" s="33"/>
      <c r="M29" s="34"/>
    </row>
    <row r="30" spans="1:13" s="35" customFormat="1" x14ac:dyDescent="0.25">
      <c r="A30" s="163"/>
      <c r="B30" s="36"/>
      <c r="C30" s="53"/>
      <c r="E30" s="104">
        <f>G30/(CHOOSE(D29,Data!E15,Data!E16,Data!E17,Data!E16*CHOOSE(F$26,Data!B2,Data!B3,Data!B4,Data!B5,Data!B6,Data!B7,Data!B8,Data!B9,Data!B10,Data!B11,Data!B12,Data!B13,Data!B14,Data!B15,Data!B16,Data!B17,Data!B18,Data!B19,Data!B20,Data!B21,Data!B22,Data!B23,Data!B24,Data!B25,Data!B26,Data!B27,Data!B28,Data!B29,Data!B30))*CHOOSE(H29,Data!G15,Data!G16,Data!G17,Data!G18))</f>
        <v>3936.8293217567461</v>
      </c>
      <c r="F30" s="37" t="s">
        <v>0</v>
      </c>
      <c r="G30" s="133">
        <v>100</v>
      </c>
      <c r="I30" s="87"/>
      <c r="J30" s="33"/>
      <c r="L30" s="33"/>
      <c r="M30" s="34"/>
    </row>
    <row r="31" spans="1:13" s="35" customFormat="1" x14ac:dyDescent="0.25">
      <c r="A31" s="163"/>
      <c r="B31" s="36"/>
      <c r="C31" s="57"/>
      <c r="D31" s="50"/>
      <c r="E31" s="45"/>
      <c r="F31" s="45"/>
      <c r="G31" s="46"/>
      <c r="H31" s="45"/>
      <c r="I31" s="88"/>
      <c r="J31" s="34"/>
      <c r="K31" s="34"/>
      <c r="L31" s="33"/>
      <c r="M31" s="34"/>
    </row>
    <row r="32" spans="1:13" s="35" customFormat="1" x14ac:dyDescent="0.25">
      <c r="A32" s="163"/>
      <c r="B32" s="36"/>
      <c r="C32" s="11"/>
      <c r="D32" s="49"/>
      <c r="E32" s="34"/>
      <c r="F32" s="34"/>
      <c r="G32" s="52"/>
      <c r="H32" s="34"/>
      <c r="I32" s="41"/>
      <c r="K32" s="34"/>
      <c r="L32" s="33"/>
    </row>
    <row r="33" spans="1:13" ht="15.6" x14ac:dyDescent="0.3">
      <c r="A33" s="162"/>
      <c r="B33" s="13"/>
      <c r="C33" s="197" t="s">
        <v>4</v>
      </c>
      <c r="D33" s="198"/>
      <c r="E33" s="198"/>
      <c r="F33" s="198"/>
      <c r="G33" s="198"/>
      <c r="H33" s="198"/>
      <c r="I33" s="199"/>
      <c r="K33" s="1"/>
    </row>
    <row r="34" spans="1:13" s="15" customFormat="1" ht="15" x14ac:dyDescent="0.25">
      <c r="A34" s="160"/>
      <c r="B34" s="11"/>
      <c r="C34" s="97"/>
      <c r="D34" s="201" t="s">
        <v>90</v>
      </c>
      <c r="E34" s="201"/>
      <c r="F34" s="110"/>
      <c r="G34" s="201" t="s">
        <v>93</v>
      </c>
      <c r="H34" s="201"/>
      <c r="I34" s="98"/>
      <c r="J34" s="54"/>
      <c r="L34" s="96"/>
      <c r="M34" s="54"/>
    </row>
    <row r="35" spans="1:13" s="15" customFormat="1" x14ac:dyDescent="0.25">
      <c r="A35" s="160"/>
      <c r="B35" s="11"/>
      <c r="C35" s="111"/>
      <c r="D35" s="54" t="s">
        <v>92</v>
      </c>
      <c r="E35" s="54" t="s">
        <v>91</v>
      </c>
      <c r="F35" s="54"/>
      <c r="G35" s="54" t="s">
        <v>91</v>
      </c>
      <c r="H35" s="96" t="s">
        <v>92</v>
      </c>
      <c r="I35" s="98"/>
      <c r="J35" s="54"/>
      <c r="K35" s="54"/>
      <c r="L35" s="96"/>
      <c r="M35" s="54"/>
    </row>
    <row r="36" spans="1:13" s="15" customFormat="1" x14ac:dyDescent="0.25">
      <c r="A36" s="160"/>
      <c r="B36" s="11"/>
      <c r="C36" s="53"/>
      <c r="D36" s="128">
        <v>3</v>
      </c>
      <c r="E36" s="135">
        <v>100</v>
      </c>
      <c r="F36" s="54" t="s">
        <v>0</v>
      </c>
      <c r="G36" s="122">
        <f>E36*CHOOSE(D36,Data!E21,Data!E22,Data!E23,Data!E24,Data!E25)*CHOOSE(H36,Data!G21,Data!G22,Data!G23)</f>
        <v>47.311999999999998</v>
      </c>
      <c r="H36" s="124">
        <v>2</v>
      </c>
      <c r="I36" s="89"/>
      <c r="J36" s="56"/>
      <c r="K36" s="56"/>
      <c r="L36" s="6"/>
      <c r="M36" s="56"/>
    </row>
    <row r="37" spans="1:13" s="15" customFormat="1" x14ac:dyDescent="0.25">
      <c r="A37" s="160"/>
      <c r="B37" s="11"/>
      <c r="C37" s="53"/>
      <c r="E37" s="120">
        <f>G37/(CHOOSE(D36,Data!E21,Data!E22,Data!E23,Data!E24,Data!E25)*CHOOSE(H36,Data!G21,Data!G22,Data!G23))</f>
        <v>211.36286777138992</v>
      </c>
      <c r="F37" s="54" t="s">
        <v>0</v>
      </c>
      <c r="G37" s="136">
        <v>100</v>
      </c>
      <c r="I37" s="89"/>
      <c r="J37" s="56"/>
      <c r="K37" s="56"/>
      <c r="L37" s="6"/>
      <c r="M37" s="56"/>
    </row>
    <row r="38" spans="1:13" s="15" customFormat="1" x14ac:dyDescent="0.25">
      <c r="A38" s="160"/>
      <c r="B38" s="11"/>
      <c r="C38" s="57"/>
      <c r="D38" s="58"/>
      <c r="E38" s="59"/>
      <c r="F38" s="59"/>
      <c r="G38" s="31"/>
      <c r="H38" s="59"/>
      <c r="I38" s="90"/>
      <c r="K38" s="56"/>
      <c r="L38" s="6"/>
    </row>
    <row r="39" spans="1:13" s="15" customFormat="1" x14ac:dyDescent="0.25">
      <c r="A39" s="160"/>
      <c r="B39" s="11"/>
      <c r="C39" s="11"/>
      <c r="D39" s="60"/>
      <c r="E39" s="54"/>
      <c r="F39" s="54"/>
      <c r="G39" s="6"/>
      <c r="H39" s="54"/>
      <c r="I39" s="55"/>
      <c r="L39" s="6"/>
    </row>
    <row r="40" spans="1:13" ht="15.6" x14ac:dyDescent="0.3">
      <c r="A40" s="161"/>
      <c r="B40" s="12"/>
      <c r="C40" s="197" t="s">
        <v>5</v>
      </c>
      <c r="D40" s="198"/>
      <c r="E40" s="198"/>
      <c r="F40" s="198"/>
      <c r="G40" s="198"/>
      <c r="H40" s="198"/>
      <c r="I40" s="199"/>
    </row>
    <row r="41" spans="1:13" s="15" customFormat="1" ht="15" x14ac:dyDescent="0.25">
      <c r="A41" s="160"/>
      <c r="B41" s="11"/>
      <c r="C41" s="97"/>
      <c r="D41" s="201" t="s">
        <v>90</v>
      </c>
      <c r="E41" s="201"/>
      <c r="F41" s="110"/>
      <c r="G41" s="201" t="s">
        <v>93</v>
      </c>
      <c r="H41" s="201"/>
      <c r="I41" s="98"/>
      <c r="J41" s="54"/>
      <c r="L41" s="96"/>
      <c r="M41" s="54"/>
    </row>
    <row r="42" spans="1:13" s="15" customFormat="1" ht="15" x14ac:dyDescent="0.25">
      <c r="A42" s="160"/>
      <c r="B42" s="11"/>
      <c r="C42" s="97"/>
      <c r="D42" s="54" t="s">
        <v>92</v>
      </c>
      <c r="E42" s="54" t="s">
        <v>91</v>
      </c>
      <c r="F42" s="54"/>
      <c r="G42" s="54" t="s">
        <v>91</v>
      </c>
      <c r="H42" s="96" t="s">
        <v>92</v>
      </c>
      <c r="I42" s="98"/>
      <c r="J42" s="54"/>
      <c r="K42" s="54"/>
      <c r="L42" s="96"/>
      <c r="M42" s="54"/>
    </row>
    <row r="43" spans="1:13" s="35" customFormat="1" x14ac:dyDescent="0.25">
      <c r="A43" s="162"/>
      <c r="B43" s="13"/>
      <c r="C43" s="53"/>
      <c r="D43" s="32" t="s">
        <v>6</v>
      </c>
      <c r="E43" s="131">
        <v>100</v>
      </c>
      <c r="F43" s="37" t="s">
        <v>0</v>
      </c>
      <c r="G43" s="105">
        <f>E43*(Data!E4*0.001)^3</f>
        <v>76.455485798400005</v>
      </c>
      <c r="H43" s="37" t="s">
        <v>7</v>
      </c>
      <c r="I43" s="65"/>
      <c r="J43" s="34"/>
      <c r="K43" s="34"/>
      <c r="L43" s="33"/>
      <c r="M43" s="34"/>
    </row>
    <row r="44" spans="1:13" s="35" customFormat="1" x14ac:dyDescent="0.25">
      <c r="A44" s="163"/>
      <c r="B44" s="36"/>
      <c r="C44" s="53"/>
      <c r="D44" s="37" t="s">
        <v>6</v>
      </c>
      <c r="E44" s="106">
        <f>E43/(Data!E4*0.001)^3</f>
        <v>130.79506193143922</v>
      </c>
      <c r="F44" s="37" t="s">
        <v>0</v>
      </c>
      <c r="G44" s="132">
        <v>100</v>
      </c>
      <c r="H44" s="37" t="s">
        <v>7</v>
      </c>
      <c r="I44" s="65"/>
      <c r="J44" s="34"/>
      <c r="K44" s="34"/>
      <c r="L44" s="33"/>
      <c r="M44" s="34"/>
    </row>
    <row r="45" spans="1:13" s="35" customFormat="1" x14ac:dyDescent="0.25">
      <c r="A45" s="164"/>
      <c r="C45" s="78"/>
      <c r="D45" s="48"/>
      <c r="E45" s="45"/>
      <c r="F45" s="45"/>
      <c r="G45" s="46"/>
      <c r="H45" s="45"/>
      <c r="I45" s="77"/>
      <c r="K45" s="34"/>
      <c r="L45" s="33"/>
    </row>
    <row r="46" spans="1:13" s="35" customFormat="1" x14ac:dyDescent="0.25">
      <c r="A46" s="164"/>
      <c r="C46" s="15"/>
      <c r="D46" s="49"/>
      <c r="E46" s="34"/>
      <c r="F46" s="34"/>
      <c r="G46" s="52"/>
      <c r="H46" s="34"/>
      <c r="I46" s="41"/>
      <c r="K46" s="34"/>
      <c r="L46" s="33"/>
    </row>
    <row r="47" spans="1:13" ht="15.6" x14ac:dyDescent="0.3">
      <c r="C47" s="197" t="s">
        <v>8</v>
      </c>
      <c r="D47" s="198"/>
      <c r="E47" s="198"/>
      <c r="F47" s="198"/>
      <c r="G47" s="198"/>
      <c r="H47" s="198"/>
      <c r="I47" s="199"/>
      <c r="K47" s="1"/>
    </row>
    <row r="48" spans="1:13" ht="5.25" customHeight="1" x14ac:dyDescent="0.3">
      <c r="C48" s="115"/>
      <c r="D48" s="103"/>
      <c r="E48" s="103"/>
      <c r="F48" s="103"/>
      <c r="G48" s="103"/>
      <c r="H48" s="103"/>
      <c r="I48" s="116"/>
      <c r="K48" s="1"/>
    </row>
    <row r="49" spans="1:13" s="35" customFormat="1" x14ac:dyDescent="0.25">
      <c r="A49" s="166"/>
      <c r="B49" s="20"/>
      <c r="C49" s="113" t="s">
        <v>100</v>
      </c>
      <c r="F49" s="129">
        <v>10</v>
      </c>
      <c r="G49" s="33"/>
      <c r="H49" s="37"/>
      <c r="I49" s="83"/>
      <c r="K49" s="34"/>
      <c r="L49" s="33"/>
    </row>
    <row r="50" spans="1:13" s="15" customFormat="1" ht="18.75" customHeight="1" x14ac:dyDescent="0.25">
      <c r="A50" s="160"/>
      <c r="B50" s="11"/>
      <c r="C50" s="111"/>
      <c r="D50" s="201" t="s">
        <v>90</v>
      </c>
      <c r="E50" s="201"/>
      <c r="F50" s="110"/>
      <c r="G50" s="201" t="s">
        <v>93</v>
      </c>
      <c r="H50" s="201"/>
      <c r="I50" s="98"/>
      <c r="J50" s="54"/>
      <c r="L50" s="96"/>
      <c r="M50" s="54"/>
    </row>
    <row r="51" spans="1:13" s="15" customFormat="1" ht="15" x14ac:dyDescent="0.25">
      <c r="A51" s="160"/>
      <c r="B51" s="11"/>
      <c r="C51" s="97"/>
      <c r="D51" s="54" t="s">
        <v>92</v>
      </c>
      <c r="E51" s="54" t="s">
        <v>91</v>
      </c>
      <c r="F51" s="54"/>
      <c r="G51" s="54" t="s">
        <v>91</v>
      </c>
      <c r="H51" s="96" t="s">
        <v>92</v>
      </c>
      <c r="I51" s="98"/>
      <c r="J51" s="54"/>
      <c r="K51" s="54"/>
      <c r="L51" s="96"/>
      <c r="M51" s="54"/>
    </row>
    <row r="52" spans="1:13" s="35" customFormat="1" x14ac:dyDescent="0.25">
      <c r="A52" s="164"/>
      <c r="C52" s="79"/>
      <c r="D52" s="130">
        <v>3</v>
      </c>
      <c r="E52" s="137">
        <v>100</v>
      </c>
      <c r="F52" s="37" t="s">
        <v>0</v>
      </c>
      <c r="G52" s="118">
        <f>E52*IF(D52=1,CHOOSE(F$49,Data!B2,Data!B3,Data!B4,Data!B5,Data!B6,Data!B7,Data!B8,Data!B9,Data!B10,Data!B11,Data!B12,Data!B13,Data!B14,Data!B15,Data!B16,Data!B17,Data!B18,Data!B19,Data!B20,Data!B21,Data!B22,Data!B23,Data!B24,Data!B25,Data!B26,Data!B27,Data!B28,Data!B29,Data!B30),1)*CHOOSE(D52,Data!E28,Data!E29,Data!E30)*CHOOSE(H52,Data!G28,Data!G29,Data!G30)</f>
        <v>112.10000000000001</v>
      </c>
      <c r="H52" s="127">
        <v>2</v>
      </c>
      <c r="I52" s="65"/>
      <c r="K52" s="34"/>
      <c r="L52" s="63"/>
      <c r="M52" s="34"/>
    </row>
    <row r="53" spans="1:13" s="35" customFormat="1" x14ac:dyDescent="0.25">
      <c r="A53" s="164"/>
      <c r="C53" s="79"/>
      <c r="E53" s="153">
        <f>G53/(IF(D52=1,CHOOSE(F$49,Data!B2,Data!B3,Data!B4,Data!B5,Data!B6,Data!B7,Data!B8,Data!B9,Data!B10,Data!B11,Data!B12,Data!B13,Data!B14,Data!B15,Data!B16,Data!B17,Data!B18,Data!B19,Data!B20,Data!B21,Data!B22,Data!B23,Data!B24,Data!B25,Data!B26,Data!B27,Data!B28,Data!B29,Data!B30),1)*CHOOSE(D52,Data!E28,Data!E29,Data!E30)*CHOOSE(H52,Data!G28,Data!G29,Data!G30))</f>
        <v>89.206066012488847</v>
      </c>
      <c r="F53" s="37" t="s">
        <v>0</v>
      </c>
      <c r="G53" s="133">
        <v>100</v>
      </c>
      <c r="H53" s="127">
        <f>E53*CHOOSE(F$49,Data!B2,Data!B3,Data!B4,Data!B5,Data!B6,Data!B7,Data!B8,Data!B9,Data!B10,Data!B11,Data!B12,Data!B13,Data!B14,Data!B15,Data!B16,Data!B17,Data!B18,Data!B19,Data!B20,Data!B21,Data!B22,Data!B23,Data!B24,Data!B25,Data!B26,Data!B27,Data!B28,Data!B29,Data!B30)/89.24</f>
        <v>55.97870570035159</v>
      </c>
      <c r="I53" s="65"/>
      <c r="K53" s="34"/>
      <c r="L53" s="63"/>
      <c r="M53" s="34"/>
    </row>
    <row r="54" spans="1:13" s="35" customFormat="1" x14ac:dyDescent="0.25">
      <c r="A54" s="164"/>
      <c r="C54" s="78"/>
      <c r="D54" s="50"/>
      <c r="E54" s="45"/>
      <c r="F54" s="45"/>
      <c r="G54" s="46"/>
      <c r="H54" s="45"/>
      <c r="I54" s="77"/>
      <c r="J54" s="34"/>
      <c r="K54" s="34"/>
      <c r="L54" s="52"/>
      <c r="M54" s="34"/>
    </row>
    <row r="55" spans="1:13" s="35" customFormat="1" x14ac:dyDescent="0.25">
      <c r="A55" s="164"/>
      <c r="C55" s="15"/>
      <c r="D55" s="38"/>
      <c r="E55" s="37"/>
      <c r="F55" s="37"/>
      <c r="G55" s="33"/>
      <c r="H55" s="37"/>
      <c r="I55" s="41"/>
      <c r="J55" s="34"/>
      <c r="K55" s="34"/>
      <c r="L55" s="52"/>
      <c r="M55" s="34"/>
    </row>
    <row r="56" spans="1:13" ht="15.6" x14ac:dyDescent="0.3">
      <c r="B56" s="30"/>
      <c r="C56" s="197" t="s">
        <v>36</v>
      </c>
      <c r="D56" s="198"/>
      <c r="E56" s="198"/>
      <c r="F56" s="198"/>
      <c r="G56" s="198"/>
      <c r="H56" s="198"/>
      <c r="I56" s="199"/>
      <c r="K56" s="1"/>
    </row>
    <row r="57" spans="1:13" ht="5.25" customHeight="1" x14ac:dyDescent="0.3">
      <c r="B57" s="30"/>
      <c r="C57" s="80"/>
      <c r="D57" s="99"/>
      <c r="F57" s="37"/>
      <c r="H57" s="2"/>
      <c r="I57" s="81"/>
      <c r="K57" s="1"/>
    </row>
    <row r="58" spans="1:13" s="35" customFormat="1" x14ac:dyDescent="0.25">
      <c r="A58" s="166"/>
      <c r="B58" s="40"/>
      <c r="C58" s="113" t="s">
        <v>100</v>
      </c>
      <c r="D58" s="100"/>
      <c r="F58" s="129">
        <v>22</v>
      </c>
      <c r="G58" s="20"/>
      <c r="I58" s="101"/>
      <c r="K58" s="34"/>
      <c r="L58" s="33"/>
    </row>
    <row r="59" spans="1:13" s="35" customFormat="1" ht="7.5" customHeight="1" x14ac:dyDescent="0.25">
      <c r="A59" s="164"/>
      <c r="B59" s="42"/>
      <c r="C59" s="62"/>
      <c r="F59" s="37"/>
      <c r="H59" s="37"/>
      <c r="I59" s="65"/>
      <c r="K59" s="34"/>
      <c r="L59" s="33"/>
    </row>
    <row r="60" spans="1:13" s="15" customFormat="1" x14ac:dyDescent="0.25">
      <c r="A60" s="160"/>
      <c r="B60" s="11"/>
      <c r="C60" s="111"/>
      <c r="D60" s="201" t="s">
        <v>90</v>
      </c>
      <c r="E60" s="201"/>
      <c r="F60" s="110"/>
      <c r="G60" s="201" t="s">
        <v>93</v>
      </c>
      <c r="H60" s="201"/>
      <c r="I60" s="98"/>
      <c r="J60" s="54"/>
      <c r="L60" s="96"/>
      <c r="M60" s="54"/>
    </row>
    <row r="61" spans="1:13" s="15" customFormat="1" ht="15" x14ac:dyDescent="0.25">
      <c r="A61" s="160"/>
      <c r="B61" s="11"/>
      <c r="C61" s="97"/>
      <c r="D61" s="54" t="s">
        <v>92</v>
      </c>
      <c r="E61" s="54" t="s">
        <v>91</v>
      </c>
      <c r="F61" s="54"/>
      <c r="G61" s="54" t="s">
        <v>91</v>
      </c>
      <c r="H61" s="96" t="s">
        <v>92</v>
      </c>
      <c r="I61" s="213" t="s">
        <v>94</v>
      </c>
      <c r="J61" s="54"/>
      <c r="K61" s="54"/>
      <c r="L61" s="96"/>
      <c r="M61" s="54"/>
    </row>
    <row r="62" spans="1:13" s="15" customFormat="1" ht="15" customHeight="1" x14ac:dyDescent="0.25">
      <c r="A62" s="160"/>
      <c r="B62" s="11"/>
      <c r="C62" s="97"/>
      <c r="D62" s="54" t="s">
        <v>99</v>
      </c>
      <c r="E62" s="114">
        <v>1</v>
      </c>
      <c r="F62" s="37" t="s">
        <v>0</v>
      </c>
      <c r="G62" s="138">
        <v>1.02658</v>
      </c>
      <c r="H62" s="125" t="s">
        <v>42</v>
      </c>
      <c r="I62" s="213"/>
      <c r="J62" s="54"/>
      <c r="K62" s="95"/>
      <c r="L62" s="96"/>
      <c r="M62" s="54"/>
    </row>
    <row r="63" spans="1:13" s="15" customFormat="1" ht="6" customHeight="1" x14ac:dyDescent="0.25">
      <c r="A63" s="160"/>
      <c r="B63" s="11"/>
      <c r="C63" s="97"/>
      <c r="D63" s="54"/>
      <c r="E63" s="54"/>
      <c r="F63" s="54"/>
      <c r="G63" s="54"/>
      <c r="H63" s="96"/>
      <c r="I63" s="213"/>
      <c r="J63" s="54"/>
      <c r="K63" s="54"/>
      <c r="L63" s="96"/>
      <c r="M63" s="54"/>
    </row>
    <row r="64" spans="1:13" s="35" customFormat="1" x14ac:dyDescent="0.25">
      <c r="A64" s="164"/>
      <c r="B64" s="42"/>
      <c r="C64" s="79"/>
      <c r="D64" s="130">
        <v>4</v>
      </c>
      <c r="E64" s="140">
        <v>1</v>
      </c>
      <c r="F64" s="37" t="s">
        <v>0</v>
      </c>
      <c r="G64" s="107">
        <f>(E64/IF(D64=1,CHOOSE(F$58,Data!B2,Data!B3,Data!B4,Data!B5,Data!B6,Data!B7,Data!B8,Data!B9,Data!B10,Data!B11,Data!B12,Data!B13,Data!B14,Data!B15,Data!B16,Data!B17,Data!B18,Data!B19,Data!B20,Data!B21,Data!B22,Data!B23,Data!B24,Data!B25,Data!B27,Data!B28,Data!B30),1))*CHOOSE(D64,Data!E33,Data!E34,Data!E35,Data!E36)*CHOOSE(H64,Data!G33,Data!G34,Data!G35)*G62</f>
        <v>2.2631982679999999E-2</v>
      </c>
      <c r="H64" s="127">
        <v>1</v>
      </c>
      <c r="I64" s="66"/>
      <c r="J64" s="34"/>
      <c r="K64" s="67"/>
      <c r="L64" s="34"/>
    </row>
    <row r="65" spans="1:13" s="35" customFormat="1" x14ac:dyDescent="0.25">
      <c r="A65" s="164"/>
      <c r="B65" s="42"/>
      <c r="C65" s="62"/>
      <c r="E65" s="68">
        <f>(G65*IF(D64=1,CHOOSE(F$58,Data!B2,Data!B3,Data!B4,Data!B5,Data!B6,Data!B7,Data!B8,Data!B9,Data!B10,Data!B11,Data!B12,Data!B13,Data!B14,Data!B15,Data!B16,Data!B17,Data!B18,Data!B19,Data!B20,Data!B21,Data!B22,Data!B23,Data!B24,Data!B25,Data!B27,Data!B28,Data!B30),1))/CHOOSE(D64,Data!E33,Data!E34,Data!E35,Data!E36)/CHOOSE(H64,Data!G33,Data!G34,Data!G35)/G62</f>
        <v>44.185258275392073</v>
      </c>
      <c r="F65" s="37" t="s">
        <v>0</v>
      </c>
      <c r="G65" s="139">
        <v>1</v>
      </c>
      <c r="I65" s="69"/>
      <c r="J65" s="34"/>
      <c r="K65" s="34"/>
      <c r="L65" s="70"/>
      <c r="M65" s="34"/>
    </row>
    <row r="66" spans="1:13" s="35" customFormat="1" x14ac:dyDescent="0.25">
      <c r="A66" s="164"/>
      <c r="B66" s="42"/>
      <c r="C66" s="61"/>
      <c r="D66" s="71"/>
      <c r="E66" s="45"/>
      <c r="F66" s="45"/>
      <c r="G66" s="46"/>
      <c r="H66" s="44"/>
      <c r="I66" s="72"/>
      <c r="J66" s="34"/>
      <c r="K66" s="34"/>
      <c r="L66" s="70"/>
      <c r="M66" s="34"/>
    </row>
    <row r="67" spans="1:13" s="35" customFormat="1" x14ac:dyDescent="0.25">
      <c r="A67" s="164"/>
      <c r="D67" s="49"/>
      <c r="E67" s="34"/>
      <c r="F67" s="34"/>
      <c r="G67" s="52"/>
      <c r="H67" s="34"/>
      <c r="I67" s="41"/>
      <c r="K67" s="34"/>
      <c r="L67" s="33"/>
    </row>
    <row r="68" spans="1:13" ht="15.6" x14ac:dyDescent="0.3">
      <c r="C68" s="197" t="s">
        <v>43</v>
      </c>
      <c r="D68" s="198"/>
      <c r="E68" s="198"/>
      <c r="F68" s="198"/>
      <c r="G68" s="198"/>
      <c r="H68" s="198"/>
      <c r="I68" s="199"/>
      <c r="K68" s="1"/>
    </row>
    <row r="69" spans="1:13" ht="15.6" x14ac:dyDescent="0.3">
      <c r="C69" s="80"/>
      <c r="D69" s="103"/>
      <c r="E69" s="110" t="s">
        <v>112</v>
      </c>
      <c r="F69" s="37"/>
      <c r="G69" s="112" t="s">
        <v>95</v>
      </c>
      <c r="H69" s="102"/>
      <c r="I69" s="85"/>
      <c r="K69" s="1"/>
    </row>
    <row r="70" spans="1:13" s="35" customFormat="1" x14ac:dyDescent="0.25">
      <c r="A70" s="166"/>
      <c r="B70" s="20"/>
      <c r="C70" s="79"/>
      <c r="D70" s="86"/>
      <c r="E70" s="141">
        <v>86</v>
      </c>
      <c r="F70" s="37" t="s">
        <v>0</v>
      </c>
      <c r="G70" s="109">
        <f>(E70-32)*5/9</f>
        <v>30</v>
      </c>
      <c r="H70" s="39"/>
      <c r="I70" s="91"/>
      <c r="J70" s="74"/>
      <c r="K70" s="74"/>
      <c r="L70" s="51"/>
      <c r="M70" s="34"/>
    </row>
    <row r="71" spans="1:13" s="35" customFormat="1" x14ac:dyDescent="0.25">
      <c r="A71" s="164"/>
      <c r="C71" s="79"/>
      <c r="E71" s="108">
        <f>G71*9/5+32</f>
        <v>212</v>
      </c>
      <c r="F71" s="37" t="s">
        <v>0</v>
      </c>
      <c r="G71" s="142">
        <v>100</v>
      </c>
      <c r="H71" s="64"/>
      <c r="I71" s="65"/>
      <c r="L71" s="33"/>
    </row>
    <row r="72" spans="1:13" s="35" customFormat="1" x14ac:dyDescent="0.25">
      <c r="A72" s="164"/>
      <c r="C72" s="78"/>
      <c r="D72" s="43"/>
      <c r="E72" s="45"/>
      <c r="F72" s="45"/>
      <c r="G72" s="75"/>
      <c r="H72" s="45"/>
      <c r="I72" s="77"/>
      <c r="L72" s="33"/>
    </row>
    <row r="73" spans="1:13" s="35" customFormat="1" x14ac:dyDescent="0.25">
      <c r="A73" s="164"/>
      <c r="C73" s="15"/>
      <c r="D73" s="47"/>
      <c r="E73" s="37"/>
      <c r="F73" s="37"/>
      <c r="G73" s="76"/>
      <c r="H73" s="37"/>
      <c r="I73" s="41"/>
      <c r="L73" s="33"/>
    </row>
    <row r="74" spans="1:13" ht="15.6" x14ac:dyDescent="0.3">
      <c r="C74" s="197" t="s">
        <v>45</v>
      </c>
      <c r="D74" s="198"/>
      <c r="E74" s="198"/>
      <c r="F74" s="198"/>
      <c r="G74" s="198"/>
      <c r="H74" s="198"/>
      <c r="I74" s="199"/>
    </row>
    <row r="75" spans="1:13" s="15" customFormat="1" ht="15" x14ac:dyDescent="0.25">
      <c r="A75" s="160"/>
      <c r="B75" s="11"/>
      <c r="C75" s="97"/>
      <c r="D75" s="201" t="s">
        <v>90</v>
      </c>
      <c r="E75" s="201"/>
      <c r="F75" s="110"/>
      <c r="G75" s="201" t="s">
        <v>93</v>
      </c>
      <c r="H75" s="201"/>
      <c r="I75" s="98"/>
      <c r="J75" s="54"/>
      <c r="L75" s="96"/>
      <c r="M75" s="54"/>
    </row>
    <row r="76" spans="1:13" s="15" customFormat="1" ht="15" x14ac:dyDescent="0.25">
      <c r="A76" s="160"/>
      <c r="B76" s="11"/>
      <c r="C76" s="97"/>
      <c r="D76" s="54" t="s">
        <v>92</v>
      </c>
      <c r="E76" s="54" t="s">
        <v>91</v>
      </c>
      <c r="F76" s="54"/>
      <c r="G76" s="54" t="s">
        <v>91</v>
      </c>
      <c r="H76" s="96" t="s">
        <v>92</v>
      </c>
      <c r="I76" s="98"/>
      <c r="J76" s="54"/>
      <c r="K76" s="54"/>
      <c r="L76" s="96"/>
      <c r="M76" s="54"/>
    </row>
    <row r="77" spans="1:13" s="35" customFormat="1" x14ac:dyDescent="0.25">
      <c r="A77" s="166"/>
      <c r="B77" s="20"/>
      <c r="C77" s="79"/>
      <c r="D77" s="39" t="s">
        <v>46</v>
      </c>
      <c r="E77" s="131">
        <v>100</v>
      </c>
      <c r="F77" s="37" t="s">
        <v>0</v>
      </c>
      <c r="G77" s="170">
        <f>E77*1.1208</f>
        <v>112.08</v>
      </c>
      <c r="H77" s="64" t="s">
        <v>35</v>
      </c>
      <c r="I77" s="65"/>
      <c r="J77" s="34"/>
      <c r="K77" s="34"/>
      <c r="L77" s="52"/>
      <c r="M77" s="155"/>
    </row>
    <row r="78" spans="1:13" s="35" customFormat="1" x14ac:dyDescent="0.25">
      <c r="A78" s="164"/>
      <c r="C78" s="62"/>
      <c r="D78" s="64" t="s">
        <v>46</v>
      </c>
      <c r="E78" s="178">
        <f>G78/1.1208</f>
        <v>89.221984296930756</v>
      </c>
      <c r="F78" s="37" t="s">
        <v>0</v>
      </c>
      <c r="G78" s="180">
        <v>100</v>
      </c>
      <c r="H78" s="64" t="s">
        <v>35</v>
      </c>
      <c r="I78" s="65"/>
      <c r="J78" s="34"/>
      <c r="K78" s="34"/>
      <c r="L78" s="154"/>
      <c r="M78" s="156"/>
    </row>
    <row r="79" spans="1:13" s="35" customFormat="1" x14ac:dyDescent="0.25">
      <c r="A79" s="164"/>
      <c r="C79" s="62"/>
      <c r="D79" s="64" t="s">
        <v>47</v>
      </c>
      <c r="E79" s="137">
        <v>100</v>
      </c>
      <c r="F79" s="37" t="s">
        <v>0</v>
      </c>
      <c r="G79" s="170">
        <f>E79*2.3384383</f>
        <v>233.84383</v>
      </c>
      <c r="H79" s="64" t="s">
        <v>48</v>
      </c>
      <c r="I79" s="65"/>
      <c r="L79" s="33"/>
    </row>
    <row r="80" spans="1:13" s="35" customFormat="1" x14ac:dyDescent="0.25">
      <c r="A80" s="164"/>
      <c r="C80" s="62"/>
      <c r="D80" s="64" t="s">
        <v>47</v>
      </c>
      <c r="E80" s="179">
        <f>G80/2.3384383</f>
        <v>42.763582857841492</v>
      </c>
      <c r="F80" s="37" t="s">
        <v>0</v>
      </c>
      <c r="G80" s="180">
        <v>100</v>
      </c>
      <c r="H80" s="64" t="s">
        <v>48</v>
      </c>
      <c r="I80" s="65"/>
      <c r="L80" s="33"/>
    </row>
    <row r="81" spans="1:12" s="35" customFormat="1" x14ac:dyDescent="0.25">
      <c r="A81" s="164"/>
      <c r="C81" s="61"/>
      <c r="D81" s="48"/>
      <c r="E81" s="45"/>
      <c r="F81" s="45"/>
      <c r="G81" s="46"/>
      <c r="H81" s="45"/>
      <c r="I81" s="77"/>
      <c r="L81" s="33"/>
    </row>
    <row r="82" spans="1:12" s="35" customFormat="1" x14ac:dyDescent="0.25">
      <c r="A82" s="164"/>
      <c r="C82" s="42"/>
      <c r="D82" s="176"/>
      <c r="E82" s="37"/>
      <c r="F82" s="37"/>
      <c r="G82" s="33"/>
      <c r="H82" s="37"/>
      <c r="I82" s="41"/>
      <c r="L82" s="33"/>
    </row>
    <row r="83" spans="1:12" s="35" customFormat="1" ht="15.6" x14ac:dyDescent="0.3">
      <c r="A83" s="164"/>
      <c r="C83" s="215" t="s">
        <v>115</v>
      </c>
      <c r="D83" s="216"/>
      <c r="E83" s="216"/>
      <c r="F83" s="216"/>
      <c r="G83" s="216"/>
      <c r="H83" s="216"/>
      <c r="I83" s="217"/>
      <c r="L83" s="33"/>
    </row>
    <row r="84" spans="1:12" s="35" customFormat="1" ht="15" x14ac:dyDescent="0.25">
      <c r="A84" s="164"/>
      <c r="C84" s="181"/>
      <c r="D84" s="218" t="s">
        <v>90</v>
      </c>
      <c r="E84" s="218"/>
      <c r="F84" s="182"/>
      <c r="G84" s="218" t="s">
        <v>93</v>
      </c>
      <c r="H84" s="218"/>
      <c r="I84" s="183"/>
      <c r="L84" s="33"/>
    </row>
    <row r="85" spans="1:12" s="35" customFormat="1" ht="15" x14ac:dyDescent="0.25">
      <c r="A85" s="164"/>
      <c r="C85" s="181"/>
      <c r="D85" s="184" t="s">
        <v>92</v>
      </c>
      <c r="E85" s="184" t="s">
        <v>91</v>
      </c>
      <c r="F85" s="184"/>
      <c r="G85" s="184" t="s">
        <v>91</v>
      </c>
      <c r="H85" s="185" t="s">
        <v>92</v>
      </c>
      <c r="I85" s="183"/>
      <c r="L85" s="33"/>
    </row>
    <row r="86" spans="1:12" s="35" customFormat="1" x14ac:dyDescent="0.25">
      <c r="A86" s="164"/>
      <c r="C86" s="186"/>
      <c r="D86" s="187" t="s">
        <v>119</v>
      </c>
      <c r="E86" s="131">
        <v>100</v>
      </c>
      <c r="F86" s="188" t="s">
        <v>0</v>
      </c>
      <c r="G86" s="189">
        <f>E86/Data!E39</f>
        <v>7.0308654995429931</v>
      </c>
      <c r="H86" s="187" t="s">
        <v>120</v>
      </c>
      <c r="I86" s="190"/>
      <c r="L86" s="33"/>
    </row>
    <row r="87" spans="1:12" s="35" customFormat="1" x14ac:dyDescent="0.25">
      <c r="A87" s="164"/>
      <c r="C87" s="186"/>
      <c r="D87" s="187" t="s">
        <v>119</v>
      </c>
      <c r="E87" s="191">
        <f>G87*Data!E39</f>
        <v>14.223000000000001</v>
      </c>
      <c r="F87" s="188" t="s">
        <v>0</v>
      </c>
      <c r="G87" s="132">
        <v>1</v>
      </c>
      <c r="H87" s="187" t="s">
        <v>120</v>
      </c>
      <c r="I87" s="190"/>
      <c r="L87" s="33"/>
    </row>
    <row r="88" spans="1:12" s="35" customFormat="1" x14ac:dyDescent="0.25">
      <c r="A88" s="164"/>
      <c r="C88" s="192"/>
      <c r="D88" s="193"/>
      <c r="E88" s="194"/>
      <c r="F88" s="194"/>
      <c r="G88" s="195"/>
      <c r="H88" s="194"/>
      <c r="I88" s="196"/>
      <c r="L88" s="33"/>
    </row>
    <row r="89" spans="1:12" s="35" customFormat="1" x14ac:dyDescent="0.25">
      <c r="A89" s="164"/>
      <c r="C89" s="42"/>
      <c r="D89" s="176"/>
      <c r="E89" s="37"/>
      <c r="F89" s="37"/>
      <c r="G89" s="33"/>
      <c r="H89" s="37"/>
      <c r="I89" s="41"/>
      <c r="L89" s="33"/>
    </row>
    <row r="90" spans="1:12" s="20" customFormat="1" x14ac:dyDescent="0.25">
      <c r="A90" s="162"/>
      <c r="B90" s="13"/>
      <c r="C90" s="177" t="s">
        <v>121</v>
      </c>
      <c r="E90" s="18"/>
      <c r="F90" s="92"/>
      <c r="G90" s="19"/>
      <c r="H90" s="19"/>
      <c r="I90" s="19"/>
      <c r="J90" s="19"/>
    </row>
    <row r="91" spans="1:12" s="20" customFormat="1" x14ac:dyDescent="0.25">
      <c r="A91" s="162"/>
      <c r="B91" s="13"/>
      <c r="C91" s="169" t="s">
        <v>96</v>
      </c>
      <c r="E91" s="21"/>
      <c r="F91" s="93"/>
      <c r="H91" s="21"/>
      <c r="I91" s="21"/>
      <c r="J91" s="21"/>
    </row>
    <row r="92" spans="1:12" s="20" customFormat="1" x14ac:dyDescent="0.25">
      <c r="A92" s="162"/>
      <c r="B92" s="13"/>
      <c r="C92" s="169" t="s">
        <v>109</v>
      </c>
      <c r="E92" s="21"/>
      <c r="F92" s="93"/>
      <c r="H92" s="21"/>
      <c r="I92" s="21"/>
      <c r="J92" s="21"/>
    </row>
    <row r="93" spans="1:12" s="20" customFormat="1" x14ac:dyDescent="0.25">
      <c r="A93" s="162"/>
      <c r="B93" s="13"/>
      <c r="C93" s="22" t="s">
        <v>88</v>
      </c>
      <c r="E93" s="214">
        <f ca="1">TODAY()</f>
        <v>42170</v>
      </c>
      <c r="F93" s="214"/>
      <c r="H93" s="21"/>
      <c r="I93" s="21"/>
      <c r="J93" s="21"/>
    </row>
    <row r="94" spans="1:12" s="15" customFormat="1" x14ac:dyDescent="0.25">
      <c r="A94" s="160"/>
      <c r="B94" s="11"/>
      <c r="C94" s="23"/>
      <c r="E94" s="24"/>
      <c r="F94" s="94"/>
      <c r="H94" s="24"/>
      <c r="I94" s="25"/>
      <c r="J94" s="24"/>
    </row>
    <row r="95" spans="1:12" x14ac:dyDescent="0.25">
      <c r="A95" s="161"/>
      <c r="B95" s="12"/>
      <c r="C95" s="157" t="s">
        <v>89</v>
      </c>
      <c r="D95" s="158"/>
      <c r="E95" s="159"/>
      <c r="F95" s="56"/>
      <c r="G95" s="159"/>
      <c r="H95" s="159"/>
      <c r="I95" s="159"/>
      <c r="J95" s="26"/>
      <c r="K95" s="26"/>
      <c r="L95" s="26"/>
    </row>
    <row r="96" spans="1:12" ht="13.5" customHeight="1" x14ac:dyDescent="0.25">
      <c r="A96" s="161"/>
      <c r="B96" s="12"/>
      <c r="C96" s="208" t="s">
        <v>111</v>
      </c>
      <c r="D96" s="208"/>
      <c r="E96" s="208"/>
      <c r="F96" s="208"/>
      <c r="G96" s="208"/>
      <c r="H96" s="208"/>
      <c r="I96" s="208"/>
      <c r="J96" s="27"/>
      <c r="K96" s="27"/>
      <c r="L96" s="27"/>
    </row>
    <row r="97" spans="1:12" ht="21.75" customHeight="1" x14ac:dyDescent="0.25">
      <c r="A97" s="161"/>
      <c r="B97" s="12"/>
      <c r="C97" s="208"/>
      <c r="D97" s="208"/>
      <c r="E97" s="208"/>
      <c r="F97" s="208"/>
      <c r="G97" s="208"/>
      <c r="H97" s="208"/>
      <c r="I97" s="208"/>
      <c r="J97" s="27"/>
      <c r="K97" s="27"/>
      <c r="L97" s="27"/>
    </row>
    <row r="98" spans="1:12" ht="18" customHeight="1" x14ac:dyDescent="0.25">
      <c r="A98" s="161"/>
      <c r="B98" s="12"/>
      <c r="C98" s="208" t="s">
        <v>110</v>
      </c>
      <c r="D98" s="208"/>
      <c r="E98" s="208"/>
      <c r="F98" s="208"/>
      <c r="G98" s="208"/>
      <c r="H98" s="208"/>
      <c r="I98" s="208"/>
      <c r="J98" s="27"/>
      <c r="K98" s="27"/>
      <c r="L98" s="27"/>
    </row>
  </sheetData>
  <sheetProtection sheet="1" objects="1" scenarios="1"/>
  <mergeCells count="36">
    <mergeCell ref="C96:I97"/>
    <mergeCell ref="D84:E84"/>
    <mergeCell ref="G84:H84"/>
    <mergeCell ref="C98:I98"/>
    <mergeCell ref="D8:E8"/>
    <mergeCell ref="G8:H8"/>
    <mergeCell ref="I61:I63"/>
    <mergeCell ref="D34:E34"/>
    <mergeCell ref="G34:H34"/>
    <mergeCell ref="E93:F93"/>
    <mergeCell ref="D27:E27"/>
    <mergeCell ref="G27:H27"/>
    <mergeCell ref="D75:E75"/>
    <mergeCell ref="G75:H75"/>
    <mergeCell ref="D60:E60"/>
    <mergeCell ref="G60:H60"/>
    <mergeCell ref="C68:I68"/>
    <mergeCell ref="C74:I74"/>
    <mergeCell ref="C83:I83"/>
    <mergeCell ref="C3:G3"/>
    <mergeCell ref="D11:E11"/>
    <mergeCell ref="G11:H11"/>
    <mergeCell ref="D18:E18"/>
    <mergeCell ref="C5:H6"/>
    <mergeCell ref="G18:H18"/>
    <mergeCell ref="C10:I10"/>
    <mergeCell ref="C17:I17"/>
    <mergeCell ref="C24:I24"/>
    <mergeCell ref="C33:I33"/>
    <mergeCell ref="C40:I40"/>
    <mergeCell ref="C56:I56"/>
    <mergeCell ref="C47:I47"/>
    <mergeCell ref="D41:E41"/>
    <mergeCell ref="G41:H41"/>
    <mergeCell ref="D50:E50"/>
    <mergeCell ref="G50:H50"/>
  </mergeCells>
  <phoneticPr fontId="3" type="noConversion"/>
  <hyperlinks>
    <hyperlink ref="I61" r:id="rId1"/>
    <hyperlink ref="C3:E3" r:id="rId2" display="Estimating the Field Capacity of Farm Machines"/>
    <hyperlink ref="C3" r:id="rId3" display="Learn in the Financial Information section"/>
    <hyperlink ref="C91" r:id="rId4" display="Author: William Edwards"/>
    <hyperlink ref="C92" r:id="rId5" display="Ann M. Holste"/>
    <hyperlink ref="C3:G3" r:id="rId6" display="Visit the Metric Conversions publication for more information."/>
  </hyperlinks>
  <pageMargins left="0.75" right="0.75" top="0.75" bottom="0.75" header="0.5" footer="0.5"/>
  <pageSetup fitToHeight="2" orientation="portrait" r:id="rId7"/>
  <headerFooter alignWithMargins="0"/>
  <rowBreaks count="1" manualBreakCount="1">
    <brk id="55" min="2" max="8" man="1"/>
  </rowBreaks>
  <colBreaks count="1" manualBreakCount="1">
    <brk id="9" max="1048575" man="1"/>
  </colBreaks>
  <drawing r:id="rId8"/>
  <legacyDrawing r:id="rId9"/>
  <mc:AlternateContent xmlns:mc="http://schemas.openxmlformats.org/markup-compatibility/2006">
    <mc:Choice Requires="x14">
      <controls>
        <mc:AlternateContent xmlns:mc="http://schemas.openxmlformats.org/markup-compatibility/2006">
          <mc:Choice Requires="x14">
            <control shapeId="1048" r:id="rId10" name="Drop Down 24">
              <controlPr defaultSize="0" autoLine="0" autoPict="0">
                <anchor moveWithCells="1">
                  <from>
                    <xdr:col>3</xdr:col>
                    <xdr:colOff>0</xdr:colOff>
                    <xdr:row>12</xdr:row>
                    <xdr:rowOff>38100</xdr:rowOff>
                  </from>
                  <to>
                    <xdr:col>3</xdr:col>
                    <xdr:colOff>1074420</xdr:colOff>
                    <xdr:row>13</xdr:row>
                    <xdr:rowOff>137160</xdr:rowOff>
                  </to>
                </anchor>
              </controlPr>
            </control>
          </mc:Choice>
        </mc:AlternateContent>
        <mc:AlternateContent xmlns:mc="http://schemas.openxmlformats.org/markup-compatibility/2006">
          <mc:Choice Requires="x14">
            <control shapeId="1053" r:id="rId11" name="Drop Down 29">
              <controlPr defaultSize="0" autoLine="0" autoPict="0">
                <anchor moveWithCells="1">
                  <from>
                    <xdr:col>7</xdr:col>
                    <xdr:colOff>7620</xdr:colOff>
                    <xdr:row>12</xdr:row>
                    <xdr:rowOff>38100</xdr:rowOff>
                  </from>
                  <to>
                    <xdr:col>8</xdr:col>
                    <xdr:colOff>7620</xdr:colOff>
                    <xdr:row>13</xdr:row>
                    <xdr:rowOff>137160</xdr:rowOff>
                  </to>
                </anchor>
              </controlPr>
            </control>
          </mc:Choice>
        </mc:AlternateContent>
        <mc:AlternateContent xmlns:mc="http://schemas.openxmlformats.org/markup-compatibility/2006">
          <mc:Choice Requires="x14">
            <control shapeId="1054" r:id="rId12" name="Drop Down 30">
              <controlPr defaultSize="0" autoLine="0" autoPict="0">
                <anchor moveWithCells="1">
                  <from>
                    <xdr:col>3</xdr:col>
                    <xdr:colOff>0</xdr:colOff>
                    <xdr:row>19</xdr:row>
                    <xdr:rowOff>38100</xdr:rowOff>
                  </from>
                  <to>
                    <xdr:col>3</xdr:col>
                    <xdr:colOff>1074420</xdr:colOff>
                    <xdr:row>20</xdr:row>
                    <xdr:rowOff>137160</xdr:rowOff>
                  </to>
                </anchor>
              </controlPr>
            </control>
          </mc:Choice>
        </mc:AlternateContent>
        <mc:AlternateContent xmlns:mc="http://schemas.openxmlformats.org/markup-compatibility/2006">
          <mc:Choice Requires="x14">
            <control shapeId="1055" r:id="rId13" name="Drop Down 31">
              <controlPr defaultSize="0" autoLine="0" autoPict="0">
                <anchor moveWithCells="1">
                  <from>
                    <xdr:col>7</xdr:col>
                    <xdr:colOff>7620</xdr:colOff>
                    <xdr:row>19</xdr:row>
                    <xdr:rowOff>38100</xdr:rowOff>
                  </from>
                  <to>
                    <xdr:col>8</xdr:col>
                    <xdr:colOff>7620</xdr:colOff>
                    <xdr:row>20</xdr:row>
                    <xdr:rowOff>137160</xdr:rowOff>
                  </to>
                </anchor>
              </controlPr>
            </control>
          </mc:Choice>
        </mc:AlternateContent>
        <mc:AlternateContent xmlns:mc="http://schemas.openxmlformats.org/markup-compatibility/2006">
          <mc:Choice Requires="x14">
            <control shapeId="1056" r:id="rId14" name="Drop Down 32">
              <controlPr defaultSize="0" autoLine="0" autoPict="0">
                <anchor moveWithCells="1">
                  <from>
                    <xdr:col>3</xdr:col>
                    <xdr:colOff>0</xdr:colOff>
                    <xdr:row>28</xdr:row>
                    <xdr:rowOff>30480</xdr:rowOff>
                  </from>
                  <to>
                    <xdr:col>3</xdr:col>
                    <xdr:colOff>1074420</xdr:colOff>
                    <xdr:row>29</xdr:row>
                    <xdr:rowOff>121920</xdr:rowOff>
                  </to>
                </anchor>
              </controlPr>
            </control>
          </mc:Choice>
        </mc:AlternateContent>
        <mc:AlternateContent xmlns:mc="http://schemas.openxmlformats.org/markup-compatibility/2006">
          <mc:Choice Requires="x14">
            <control shapeId="1057" r:id="rId15" name="Drop Down 33">
              <controlPr defaultSize="0" autoLine="0" autoPict="0">
                <anchor moveWithCells="1">
                  <from>
                    <xdr:col>7</xdr:col>
                    <xdr:colOff>7620</xdr:colOff>
                    <xdr:row>28</xdr:row>
                    <xdr:rowOff>30480</xdr:rowOff>
                  </from>
                  <to>
                    <xdr:col>8</xdr:col>
                    <xdr:colOff>7620</xdr:colOff>
                    <xdr:row>29</xdr:row>
                    <xdr:rowOff>121920</xdr:rowOff>
                  </to>
                </anchor>
              </controlPr>
            </control>
          </mc:Choice>
        </mc:AlternateContent>
        <mc:AlternateContent xmlns:mc="http://schemas.openxmlformats.org/markup-compatibility/2006">
          <mc:Choice Requires="x14">
            <control shapeId="1058" r:id="rId16" name="Drop Down 34">
              <controlPr defaultSize="0" autoLine="0" autoPict="0">
                <anchor moveWithCells="1">
                  <from>
                    <xdr:col>3</xdr:col>
                    <xdr:colOff>0</xdr:colOff>
                    <xdr:row>35</xdr:row>
                    <xdr:rowOff>22860</xdr:rowOff>
                  </from>
                  <to>
                    <xdr:col>3</xdr:col>
                    <xdr:colOff>1074420</xdr:colOff>
                    <xdr:row>36</xdr:row>
                    <xdr:rowOff>106680</xdr:rowOff>
                  </to>
                </anchor>
              </controlPr>
            </control>
          </mc:Choice>
        </mc:AlternateContent>
        <mc:AlternateContent xmlns:mc="http://schemas.openxmlformats.org/markup-compatibility/2006">
          <mc:Choice Requires="x14">
            <control shapeId="1059" r:id="rId17" name="Drop Down 35">
              <controlPr defaultSize="0" autoLine="0" autoPict="0">
                <anchor moveWithCells="1">
                  <from>
                    <xdr:col>7</xdr:col>
                    <xdr:colOff>7620</xdr:colOff>
                    <xdr:row>35</xdr:row>
                    <xdr:rowOff>22860</xdr:rowOff>
                  </from>
                  <to>
                    <xdr:col>8</xdr:col>
                    <xdr:colOff>7620</xdr:colOff>
                    <xdr:row>36</xdr:row>
                    <xdr:rowOff>106680</xdr:rowOff>
                  </to>
                </anchor>
              </controlPr>
            </control>
          </mc:Choice>
        </mc:AlternateContent>
        <mc:AlternateContent xmlns:mc="http://schemas.openxmlformats.org/markup-compatibility/2006">
          <mc:Choice Requires="x14">
            <control shapeId="1060" r:id="rId18" name="Drop Down 36">
              <controlPr defaultSize="0" autoLine="0" autoPict="0">
                <anchor moveWithCells="1">
                  <from>
                    <xdr:col>4</xdr:col>
                    <xdr:colOff>381000</xdr:colOff>
                    <xdr:row>48</xdr:row>
                    <xdr:rowOff>0</xdr:rowOff>
                  </from>
                  <to>
                    <xdr:col>6</xdr:col>
                    <xdr:colOff>342900</xdr:colOff>
                    <xdr:row>49</xdr:row>
                    <xdr:rowOff>38100</xdr:rowOff>
                  </to>
                </anchor>
              </controlPr>
            </control>
          </mc:Choice>
        </mc:AlternateContent>
        <mc:AlternateContent xmlns:mc="http://schemas.openxmlformats.org/markup-compatibility/2006">
          <mc:Choice Requires="x14">
            <control shapeId="1062" r:id="rId19" name="Drop Down 38">
              <controlPr defaultSize="0" autoLine="0" autoPict="0">
                <anchor moveWithCells="1">
                  <from>
                    <xdr:col>2</xdr:col>
                    <xdr:colOff>594360</xdr:colOff>
                    <xdr:row>51</xdr:row>
                    <xdr:rowOff>30480</xdr:rowOff>
                  </from>
                  <to>
                    <xdr:col>3</xdr:col>
                    <xdr:colOff>1074420</xdr:colOff>
                    <xdr:row>52</xdr:row>
                    <xdr:rowOff>121920</xdr:rowOff>
                  </to>
                </anchor>
              </controlPr>
            </control>
          </mc:Choice>
        </mc:AlternateContent>
        <mc:AlternateContent xmlns:mc="http://schemas.openxmlformats.org/markup-compatibility/2006">
          <mc:Choice Requires="x14">
            <control shapeId="1064" r:id="rId20" name="Drop Down 40">
              <controlPr defaultSize="0" autoLine="0" autoPict="0">
                <anchor moveWithCells="1">
                  <from>
                    <xdr:col>7</xdr:col>
                    <xdr:colOff>7620</xdr:colOff>
                    <xdr:row>51</xdr:row>
                    <xdr:rowOff>38100</xdr:rowOff>
                  </from>
                  <to>
                    <xdr:col>8</xdr:col>
                    <xdr:colOff>266700</xdr:colOff>
                    <xdr:row>52</xdr:row>
                    <xdr:rowOff>137160</xdr:rowOff>
                  </to>
                </anchor>
              </controlPr>
            </control>
          </mc:Choice>
        </mc:AlternateContent>
        <mc:AlternateContent xmlns:mc="http://schemas.openxmlformats.org/markup-compatibility/2006">
          <mc:Choice Requires="x14">
            <control shapeId="1065" r:id="rId21" name="Drop Down 41">
              <controlPr defaultSize="0" autoLine="0" autoPict="0">
                <anchor moveWithCells="1">
                  <from>
                    <xdr:col>4</xdr:col>
                    <xdr:colOff>388620</xdr:colOff>
                    <xdr:row>56</xdr:row>
                    <xdr:rowOff>45720</xdr:rowOff>
                  </from>
                  <to>
                    <xdr:col>6</xdr:col>
                    <xdr:colOff>350520</xdr:colOff>
                    <xdr:row>58</xdr:row>
                    <xdr:rowOff>22860</xdr:rowOff>
                  </to>
                </anchor>
              </controlPr>
            </control>
          </mc:Choice>
        </mc:AlternateContent>
        <mc:AlternateContent xmlns:mc="http://schemas.openxmlformats.org/markup-compatibility/2006">
          <mc:Choice Requires="x14">
            <control shapeId="1066" r:id="rId22" name="Drop Down 42">
              <controlPr defaultSize="0" autoLine="0" autoPict="0">
                <anchor moveWithCells="1">
                  <from>
                    <xdr:col>2</xdr:col>
                    <xdr:colOff>487680</xdr:colOff>
                    <xdr:row>63</xdr:row>
                    <xdr:rowOff>38100</xdr:rowOff>
                  </from>
                  <to>
                    <xdr:col>3</xdr:col>
                    <xdr:colOff>1074420</xdr:colOff>
                    <xdr:row>64</xdr:row>
                    <xdr:rowOff>137160</xdr:rowOff>
                  </to>
                </anchor>
              </controlPr>
            </control>
          </mc:Choice>
        </mc:AlternateContent>
        <mc:AlternateContent xmlns:mc="http://schemas.openxmlformats.org/markup-compatibility/2006">
          <mc:Choice Requires="x14">
            <control shapeId="1067" r:id="rId23" name="Drop Down 43">
              <controlPr defaultSize="0" autoLine="0" autoPict="0">
                <anchor moveWithCells="1">
                  <from>
                    <xdr:col>7</xdr:col>
                    <xdr:colOff>7620</xdr:colOff>
                    <xdr:row>63</xdr:row>
                    <xdr:rowOff>38100</xdr:rowOff>
                  </from>
                  <to>
                    <xdr:col>8</xdr:col>
                    <xdr:colOff>175260</xdr:colOff>
                    <xdr:row>64</xdr:row>
                    <xdr:rowOff>137160</xdr:rowOff>
                  </to>
                </anchor>
              </controlPr>
            </control>
          </mc:Choice>
        </mc:AlternateContent>
        <mc:AlternateContent xmlns:mc="http://schemas.openxmlformats.org/markup-compatibility/2006">
          <mc:Choice Requires="x14">
            <control shapeId="1073" r:id="rId24" name="Drop Down 49">
              <controlPr defaultSize="0" autoLine="0" autoPict="0">
                <anchor moveWithCells="1">
                  <from>
                    <xdr:col>4</xdr:col>
                    <xdr:colOff>381000</xdr:colOff>
                    <xdr:row>25</xdr:row>
                    <xdr:rowOff>0</xdr:rowOff>
                  </from>
                  <to>
                    <xdr:col>6</xdr:col>
                    <xdr:colOff>342900</xdr:colOff>
                    <xdr:row>26</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K55"/>
  <sheetViews>
    <sheetView showGridLines="0" zoomScale="150" zoomScaleNormal="150" workbookViewId="0"/>
  </sheetViews>
  <sheetFormatPr defaultColWidth="9.109375" defaultRowHeight="8.4" x14ac:dyDescent="0.15"/>
  <cols>
    <col min="1" max="1" width="17.5546875" style="148" bestFit="1" customWidth="1"/>
    <col min="2" max="2" width="9.44140625" style="148" bestFit="1" customWidth="1"/>
    <col min="3" max="3" width="9.109375" style="148"/>
    <col min="4" max="4" width="15.109375" style="148" bestFit="1" customWidth="1"/>
    <col min="5" max="5" width="14.5546875" style="148" bestFit="1" customWidth="1"/>
    <col min="6" max="6" width="19.44140625" style="148" bestFit="1" customWidth="1"/>
    <col min="7" max="7" width="15.6640625" style="148" customWidth="1"/>
    <col min="8" max="8" width="6" style="148" bestFit="1" customWidth="1"/>
    <col min="9" max="9" width="9.109375" style="148"/>
    <col min="10" max="10" width="11.109375" style="148" bestFit="1" customWidth="1"/>
    <col min="11" max="16384" width="9.109375" style="148"/>
  </cols>
  <sheetData>
    <row r="1" spans="1:10" x14ac:dyDescent="0.15">
      <c r="A1" s="147" t="s">
        <v>9</v>
      </c>
      <c r="B1" s="147" t="s">
        <v>10</v>
      </c>
      <c r="D1" s="147" t="s">
        <v>1</v>
      </c>
      <c r="E1" s="148" t="s">
        <v>58</v>
      </c>
    </row>
    <row r="2" spans="1:10" x14ac:dyDescent="0.15">
      <c r="A2" s="148" t="s">
        <v>33</v>
      </c>
      <c r="B2" s="148">
        <v>60</v>
      </c>
      <c r="D2" s="148" t="s">
        <v>54</v>
      </c>
      <c r="E2" s="148">
        <v>25.4</v>
      </c>
      <c r="F2" s="148" t="s">
        <v>58</v>
      </c>
      <c r="G2" s="148">
        <v>1</v>
      </c>
    </row>
    <row r="3" spans="1:10" x14ac:dyDescent="0.15">
      <c r="A3" s="148" t="s">
        <v>11</v>
      </c>
      <c r="B3" s="148">
        <v>48</v>
      </c>
      <c r="D3" s="148" t="s">
        <v>55</v>
      </c>
      <c r="E3" s="148">
        <v>304.8</v>
      </c>
      <c r="F3" s="148" t="s">
        <v>59</v>
      </c>
      <c r="G3" s="148">
        <v>0.1</v>
      </c>
    </row>
    <row r="4" spans="1:10" x14ac:dyDescent="0.15">
      <c r="A4" s="148" t="s">
        <v>12</v>
      </c>
      <c r="B4" s="148">
        <v>60</v>
      </c>
      <c r="D4" s="148" t="s">
        <v>56</v>
      </c>
      <c r="E4" s="148">
        <v>914.4</v>
      </c>
      <c r="F4" s="148" t="s">
        <v>60</v>
      </c>
      <c r="G4" s="148">
        <v>1E-3</v>
      </c>
    </row>
    <row r="5" spans="1:10" x14ac:dyDescent="0.15">
      <c r="A5" s="148" t="s">
        <v>13</v>
      </c>
      <c r="B5" s="148">
        <v>56</v>
      </c>
      <c r="D5" s="148" t="s">
        <v>57</v>
      </c>
      <c r="E5" s="148">
        <v>1609340</v>
      </c>
      <c r="F5" s="148" t="s">
        <v>61</v>
      </c>
      <c r="G5" s="148">
        <v>9.9999999999999995E-7</v>
      </c>
    </row>
    <row r="6" spans="1:10" x14ac:dyDescent="0.15">
      <c r="A6" s="148" t="s">
        <v>14</v>
      </c>
      <c r="B6" s="148">
        <v>30</v>
      </c>
    </row>
    <row r="7" spans="1:10" x14ac:dyDescent="0.15">
      <c r="A7" s="148" t="s">
        <v>50</v>
      </c>
      <c r="B7" s="148">
        <v>48</v>
      </c>
      <c r="D7" s="147" t="s">
        <v>2</v>
      </c>
      <c r="E7" s="148" t="s">
        <v>72</v>
      </c>
    </row>
    <row r="8" spans="1:10" x14ac:dyDescent="0.15">
      <c r="A8" s="148" t="s">
        <v>49</v>
      </c>
      <c r="B8" s="148">
        <v>50</v>
      </c>
      <c r="D8" s="148" t="s">
        <v>76</v>
      </c>
      <c r="E8" s="148">
        <v>6.4516</v>
      </c>
      <c r="F8" s="148" t="s">
        <v>66</v>
      </c>
      <c r="G8" s="148">
        <v>1</v>
      </c>
    </row>
    <row r="9" spans="1:10" x14ac:dyDescent="0.15">
      <c r="A9" s="148" t="s">
        <v>15</v>
      </c>
      <c r="B9" s="148">
        <v>60</v>
      </c>
      <c r="D9" s="148" t="s">
        <v>62</v>
      </c>
      <c r="E9" s="148">
        <f>E8*144</f>
        <v>929.03039999999999</v>
      </c>
      <c r="F9" s="148" t="s">
        <v>67</v>
      </c>
      <c r="G9" s="148">
        <v>1E-4</v>
      </c>
    </row>
    <row r="10" spans="1:10" x14ac:dyDescent="0.15">
      <c r="A10" s="148" t="s">
        <v>16</v>
      </c>
      <c r="B10" s="148">
        <v>70</v>
      </c>
      <c r="D10" s="148" t="s">
        <v>63</v>
      </c>
      <c r="E10" s="148">
        <f>E9*9</f>
        <v>8361.2736000000004</v>
      </c>
      <c r="F10" s="148" t="s">
        <v>68</v>
      </c>
      <c r="G10" s="148">
        <v>1E-8</v>
      </c>
    </row>
    <row r="11" spans="1:10" x14ac:dyDescent="0.15">
      <c r="A11" s="148" t="s">
        <v>17</v>
      </c>
      <c r="B11" s="148">
        <v>56</v>
      </c>
      <c r="D11" s="148" t="s">
        <v>64</v>
      </c>
      <c r="E11" s="148">
        <f>E9*43560</f>
        <v>40468564.223999999</v>
      </c>
      <c r="F11" s="148" t="s">
        <v>69</v>
      </c>
      <c r="G11" s="174">
        <v>1E-10</v>
      </c>
      <c r="I11" s="175"/>
      <c r="J11" s="175"/>
    </row>
    <row r="12" spans="1:10" x14ac:dyDescent="0.15">
      <c r="A12" s="148" t="s">
        <v>18</v>
      </c>
      <c r="B12" s="148">
        <v>32</v>
      </c>
      <c r="D12" s="148" t="s">
        <v>65</v>
      </c>
      <c r="E12" s="148">
        <f>E11*640</f>
        <v>25899881103.360001</v>
      </c>
      <c r="F12" s="148" t="s">
        <v>113</v>
      </c>
      <c r="G12" s="174">
        <v>1.4311474940607379E-8</v>
      </c>
    </row>
    <row r="13" spans="1:10" x14ac:dyDescent="0.15">
      <c r="A13" s="148" t="s">
        <v>19</v>
      </c>
      <c r="B13" s="148">
        <v>56</v>
      </c>
    </row>
    <row r="14" spans="1:10" x14ac:dyDescent="0.15">
      <c r="A14" s="148" t="s">
        <v>20</v>
      </c>
      <c r="B14" s="148">
        <v>60</v>
      </c>
      <c r="D14" s="147" t="s">
        <v>3</v>
      </c>
      <c r="E14" s="148" t="s">
        <v>73</v>
      </c>
    </row>
    <row r="15" spans="1:10" x14ac:dyDescent="0.15">
      <c r="A15" s="148" t="s">
        <v>21</v>
      </c>
      <c r="B15" s="148">
        <v>59</v>
      </c>
      <c r="D15" s="148" t="s">
        <v>103</v>
      </c>
      <c r="E15" s="148">
        <v>28.349499999999999</v>
      </c>
      <c r="F15" s="148" t="s">
        <v>73</v>
      </c>
      <c r="G15" s="148">
        <v>1</v>
      </c>
    </row>
    <row r="16" spans="1:10" x14ac:dyDescent="0.15">
      <c r="A16" s="148" t="s">
        <v>22</v>
      </c>
      <c r="B16" s="148">
        <v>56</v>
      </c>
      <c r="D16" s="148" t="s">
        <v>70</v>
      </c>
      <c r="E16" s="148">
        <v>453.59199999999998</v>
      </c>
      <c r="F16" s="148" t="s">
        <v>74</v>
      </c>
      <c r="G16" s="148">
        <v>1E-3</v>
      </c>
    </row>
    <row r="17" spans="1:10" x14ac:dyDescent="0.15">
      <c r="A17" s="148" t="s">
        <v>23</v>
      </c>
      <c r="B17" s="148">
        <v>59</v>
      </c>
      <c r="D17" s="148" t="s">
        <v>71</v>
      </c>
      <c r="E17" s="148">
        <v>907185</v>
      </c>
      <c r="F17" s="148" t="s">
        <v>75</v>
      </c>
      <c r="G17" s="148">
        <v>1.0000000000000001E-5</v>
      </c>
    </row>
    <row r="18" spans="1:10" x14ac:dyDescent="0.15">
      <c r="A18" s="148" t="s">
        <v>24</v>
      </c>
      <c r="B18" s="148">
        <v>32</v>
      </c>
      <c r="D18" s="148" t="s">
        <v>101</v>
      </c>
      <c r="F18" s="148" t="s">
        <v>108</v>
      </c>
      <c r="G18" s="148">
        <v>9.9999999999999995E-7</v>
      </c>
    </row>
    <row r="19" spans="1:10" x14ac:dyDescent="0.15">
      <c r="A19" s="148" t="s">
        <v>25</v>
      </c>
      <c r="B19" s="148">
        <v>14</v>
      </c>
    </row>
    <row r="20" spans="1:10" x14ac:dyDescent="0.15">
      <c r="A20" s="148" t="s">
        <v>26</v>
      </c>
      <c r="B20" s="148">
        <v>60</v>
      </c>
      <c r="D20" s="147" t="s">
        <v>4</v>
      </c>
      <c r="E20" s="148" t="s">
        <v>80</v>
      </c>
    </row>
    <row r="21" spans="1:10" x14ac:dyDescent="0.15">
      <c r="A21" s="148" t="s">
        <v>27</v>
      </c>
      <c r="B21" s="148">
        <v>45</v>
      </c>
      <c r="D21" s="148" t="s">
        <v>103</v>
      </c>
      <c r="E21" s="148">
        <v>29.57</v>
      </c>
      <c r="F21" s="148" t="s">
        <v>80</v>
      </c>
      <c r="G21" s="148">
        <v>1</v>
      </c>
      <c r="J21" s="152"/>
    </row>
    <row r="22" spans="1:10" x14ac:dyDescent="0.15">
      <c r="A22" s="148" t="s">
        <v>28</v>
      </c>
      <c r="B22" s="148">
        <v>56</v>
      </c>
      <c r="D22" s="148" t="s">
        <v>114</v>
      </c>
      <c r="E22" s="148">
        <v>236.56</v>
      </c>
      <c r="F22" s="148" t="s">
        <v>81</v>
      </c>
      <c r="G22" s="148">
        <v>1E-3</v>
      </c>
    </row>
    <row r="23" spans="1:10" x14ac:dyDescent="0.15">
      <c r="A23" s="148" t="s">
        <v>34</v>
      </c>
      <c r="B23" s="148">
        <v>56</v>
      </c>
      <c r="D23" s="148" t="s">
        <v>77</v>
      </c>
      <c r="E23" s="148">
        <f>E21*16</f>
        <v>473.12</v>
      </c>
      <c r="F23" s="148" t="s">
        <v>102</v>
      </c>
      <c r="G23" s="148">
        <v>1E-4</v>
      </c>
    </row>
    <row r="24" spans="1:10" x14ac:dyDescent="0.15">
      <c r="A24" s="148" t="s">
        <v>29</v>
      </c>
      <c r="B24" s="148">
        <v>60</v>
      </c>
      <c r="D24" s="148" t="s">
        <v>78</v>
      </c>
      <c r="E24" s="148">
        <f>E23*2</f>
        <v>946.24</v>
      </c>
    </row>
    <row r="25" spans="1:10" x14ac:dyDescent="0.15">
      <c r="A25" s="148" t="s">
        <v>30</v>
      </c>
      <c r="B25" s="148">
        <v>40</v>
      </c>
      <c r="D25" s="148" t="s">
        <v>79</v>
      </c>
      <c r="E25" s="148">
        <f>E24*4</f>
        <v>3784.96</v>
      </c>
    </row>
    <row r="26" spans="1:10" x14ac:dyDescent="0.15">
      <c r="A26" s="148" t="s">
        <v>51</v>
      </c>
      <c r="B26" s="148">
        <v>30</v>
      </c>
    </row>
    <row r="27" spans="1:10" x14ac:dyDescent="0.15">
      <c r="A27" s="148" t="s">
        <v>104</v>
      </c>
      <c r="B27" s="148">
        <v>55</v>
      </c>
      <c r="D27" s="147" t="s">
        <v>87</v>
      </c>
    </row>
    <row r="28" spans="1:10" x14ac:dyDescent="0.15">
      <c r="A28" s="148" t="s">
        <v>31</v>
      </c>
      <c r="B28" s="148">
        <v>45</v>
      </c>
      <c r="D28" s="149" t="s">
        <v>82</v>
      </c>
      <c r="E28" s="150">
        <v>1.1208499999999999</v>
      </c>
      <c r="F28" s="149" t="s">
        <v>84</v>
      </c>
      <c r="G28" s="148">
        <v>1</v>
      </c>
    </row>
    <row r="29" spans="1:10" x14ac:dyDescent="0.15">
      <c r="A29" s="148" t="s">
        <v>52</v>
      </c>
      <c r="B29" s="148">
        <v>52</v>
      </c>
      <c r="D29" s="149" t="s">
        <v>83</v>
      </c>
      <c r="E29" s="150">
        <v>2242</v>
      </c>
      <c r="F29" s="149" t="s">
        <v>85</v>
      </c>
      <c r="G29" s="148">
        <v>0.01</v>
      </c>
    </row>
    <row r="30" spans="1:10" x14ac:dyDescent="0.15">
      <c r="A30" s="148" t="s">
        <v>32</v>
      </c>
      <c r="B30" s="148">
        <v>60</v>
      </c>
      <c r="D30" s="149" t="s">
        <v>86</v>
      </c>
      <c r="E30" s="150">
        <v>112.1</v>
      </c>
      <c r="F30" s="149" t="s">
        <v>107</v>
      </c>
      <c r="G30" s="148">
        <v>1E-3</v>
      </c>
    </row>
    <row r="32" spans="1:10" x14ac:dyDescent="0.15">
      <c r="D32" s="151" t="s">
        <v>36</v>
      </c>
    </row>
    <row r="33" spans="2:11" x14ac:dyDescent="0.15">
      <c r="D33" s="149" t="s">
        <v>37</v>
      </c>
      <c r="E33" s="150">
        <v>2.2046000000000001</v>
      </c>
      <c r="F33" s="149" t="s">
        <v>38</v>
      </c>
      <c r="G33" s="148">
        <v>1</v>
      </c>
    </row>
    <row r="34" spans="2:11" x14ac:dyDescent="0.15">
      <c r="D34" s="149" t="s">
        <v>41</v>
      </c>
      <c r="E34" s="150">
        <f>E33/2000</f>
        <v>1.1023000000000001E-3</v>
      </c>
      <c r="F34" s="149" t="s">
        <v>39</v>
      </c>
      <c r="G34" s="148">
        <v>100</v>
      </c>
    </row>
    <row r="35" spans="2:11" x14ac:dyDescent="0.15">
      <c r="D35" s="149" t="s">
        <v>44</v>
      </c>
      <c r="E35" s="150">
        <f>E33</f>
        <v>2.2046000000000001</v>
      </c>
      <c r="F35" s="149" t="s">
        <v>40</v>
      </c>
      <c r="G35" s="148">
        <v>1000</v>
      </c>
    </row>
    <row r="36" spans="2:11" x14ac:dyDescent="0.15">
      <c r="D36" s="149" t="s">
        <v>98</v>
      </c>
      <c r="E36" s="150">
        <f>E33/100</f>
        <v>2.2046E-2</v>
      </c>
    </row>
    <row r="38" spans="2:11" x14ac:dyDescent="0.15">
      <c r="D38" s="147" t="s">
        <v>115</v>
      </c>
    </row>
    <row r="39" spans="2:11" x14ac:dyDescent="0.15">
      <c r="D39" s="148" t="s">
        <v>116</v>
      </c>
      <c r="E39" s="148">
        <v>14.223000000000001</v>
      </c>
      <c r="F39" s="148" t="s">
        <v>117</v>
      </c>
      <c r="G39" s="148">
        <v>1</v>
      </c>
    </row>
    <row r="40" spans="2:11" x14ac:dyDescent="0.15">
      <c r="F40" s="148" t="s">
        <v>118</v>
      </c>
      <c r="G40" s="148">
        <v>98066.5</v>
      </c>
    </row>
    <row r="41" spans="2:11" x14ac:dyDescent="0.15">
      <c r="B41" s="173"/>
      <c r="F41" s="171"/>
      <c r="G41" s="172"/>
      <c r="H41" s="172"/>
      <c r="I41" s="152"/>
      <c r="J41" s="172"/>
      <c r="K41" s="172"/>
    </row>
    <row r="42" spans="2:11" x14ac:dyDescent="0.15">
      <c r="F42" s="171"/>
      <c r="G42" s="172"/>
      <c r="H42" s="172"/>
      <c r="I42" s="152"/>
      <c r="J42" s="172"/>
      <c r="K42" s="172"/>
    </row>
    <row r="43" spans="2:11" x14ac:dyDescent="0.15">
      <c r="F43" s="171"/>
      <c r="G43" s="172"/>
      <c r="H43" s="172"/>
      <c r="I43" s="152"/>
      <c r="J43" s="172"/>
      <c r="K43" s="172"/>
    </row>
    <row r="44" spans="2:11" x14ac:dyDescent="0.15">
      <c r="F44" s="171"/>
      <c r="G44" s="172"/>
      <c r="H44" s="172"/>
      <c r="I44" s="152"/>
      <c r="J44" s="172"/>
      <c r="K44" s="172"/>
    </row>
    <row r="45" spans="2:11" x14ac:dyDescent="0.15">
      <c r="F45" s="171"/>
      <c r="G45" s="172"/>
      <c r="H45" s="172"/>
      <c r="I45" s="152"/>
      <c r="J45" s="172"/>
      <c r="K45" s="172"/>
    </row>
    <row r="46" spans="2:11" x14ac:dyDescent="0.15">
      <c r="F46" s="171"/>
      <c r="G46" s="172"/>
      <c r="H46" s="172"/>
      <c r="I46" s="152"/>
      <c r="J46" s="172"/>
      <c r="K46" s="172"/>
    </row>
    <row r="47" spans="2:11" x14ac:dyDescent="0.15">
      <c r="F47" s="171"/>
      <c r="G47" s="172"/>
      <c r="H47" s="172"/>
      <c r="I47" s="152"/>
      <c r="J47" s="172"/>
      <c r="K47" s="172"/>
    </row>
    <row r="48" spans="2:11" x14ac:dyDescent="0.15">
      <c r="F48" s="171"/>
      <c r="G48" s="172"/>
      <c r="H48" s="172"/>
      <c r="I48" s="152"/>
      <c r="J48" s="172"/>
      <c r="K48" s="172"/>
    </row>
    <row r="49" spans="6:11" x14ac:dyDescent="0.15">
      <c r="F49" s="171"/>
      <c r="G49" s="172"/>
      <c r="H49" s="172"/>
      <c r="I49" s="152"/>
      <c r="J49" s="172"/>
      <c r="K49" s="172"/>
    </row>
    <row r="50" spans="6:11" x14ac:dyDescent="0.15">
      <c r="F50" s="171"/>
      <c r="G50" s="172"/>
      <c r="H50" s="172"/>
      <c r="I50" s="152"/>
      <c r="J50" s="172"/>
      <c r="K50" s="172"/>
    </row>
    <row r="51" spans="6:11" x14ac:dyDescent="0.15">
      <c r="F51" s="171"/>
      <c r="G51" s="172"/>
      <c r="H51" s="172"/>
      <c r="I51" s="152"/>
      <c r="J51" s="172"/>
      <c r="K51" s="172"/>
    </row>
    <row r="52" spans="6:11" x14ac:dyDescent="0.15">
      <c r="F52" s="171"/>
      <c r="G52" s="172"/>
      <c r="H52" s="172"/>
      <c r="I52" s="152"/>
      <c r="J52" s="172"/>
      <c r="K52" s="172"/>
    </row>
    <row r="53" spans="6:11" x14ac:dyDescent="0.15">
      <c r="F53" s="171"/>
      <c r="G53" s="172"/>
      <c r="H53" s="172"/>
      <c r="I53" s="152"/>
      <c r="J53" s="172"/>
      <c r="K53" s="172"/>
    </row>
    <row r="54" spans="6:11" x14ac:dyDescent="0.15">
      <c r="F54" s="171"/>
      <c r="G54" s="172"/>
      <c r="H54" s="172"/>
      <c r="I54" s="152"/>
      <c r="J54" s="172"/>
      <c r="K54" s="172"/>
    </row>
    <row r="55" spans="6:11" x14ac:dyDescent="0.15">
      <c r="F55" s="171"/>
      <c r="G55" s="172"/>
      <c r="H55" s="172"/>
      <c r="I55" s="152"/>
      <c r="J55" s="172"/>
      <c r="K55" s="172"/>
    </row>
  </sheetData>
  <sheetProtection sheet="1" objects="1" scenarios="1"/>
  <phoneticPr fontId="3" type="noConversion"/>
  <pageMargins left="0.75" right="0.75" top="1" bottom="1" header="0.5" footer="0.5"/>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Example</vt:lpstr>
      <vt:lpstr>Data</vt:lpstr>
      <vt:lpstr>Example!Print_Area</vt:lpstr>
    </vt:vector>
  </TitlesOfParts>
  <Company>Economics Department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William Edwards</dc:creator>
  <cp:lastModifiedBy>José Paulo de Melo e Abreu</cp:lastModifiedBy>
  <cp:lastPrinted>2006-02-24T20:58:18Z</cp:lastPrinted>
  <dcterms:created xsi:type="dcterms:W3CDTF">2005-12-22T15:02:43Z</dcterms:created>
  <dcterms:modified xsi:type="dcterms:W3CDTF">2015-06-15T19:15:09Z</dcterms:modified>
</cp:coreProperties>
</file>